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ing New\Desktop\"/>
    </mc:Choice>
  </mc:AlternateContent>
  <xr:revisionPtr revIDLastSave="0" documentId="13_ncr:1_{94CE79D6-4C8A-4894-BD8A-F091454FFC20}" xr6:coauthVersionLast="47" xr6:coauthVersionMax="47" xr10:uidLastSave="{00000000-0000-0000-0000-000000000000}"/>
  <bookViews>
    <workbookView xWindow="-120" yWindow="-120" windowWidth="29040" windowHeight="15840" activeTab="1" xr2:uid="{25F2A559-4A48-4C08-BAB8-3CD18F71E3D6}"/>
  </bookViews>
  <sheets>
    <sheet name="Sent to Carrier " sheetId="1" r:id="rId1"/>
    <sheet name="2025" sheetId="4" r:id="rId2"/>
    <sheet name="Sheet1" sheetId="5" r:id="rId3"/>
    <sheet name="Sheet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7" i="4" l="1"/>
  <c r="I117" i="4"/>
  <c r="M123" i="4"/>
  <c r="I123" i="4"/>
  <c r="M121" i="4"/>
  <c r="I121" i="4"/>
  <c r="M119" i="4"/>
  <c r="I119" i="4"/>
  <c r="I108" i="4" l="1"/>
  <c r="K108" i="4" s="1"/>
  <c r="M108" i="4" s="1"/>
  <c r="I114" i="4"/>
  <c r="M114" i="4" s="1"/>
  <c r="I113" i="4"/>
  <c r="M113" i="4" s="1"/>
  <c r="H97" i="4"/>
  <c r="I97" i="4" s="1"/>
  <c r="K97" i="4" s="1"/>
  <c r="M97" i="4" s="1"/>
  <c r="I112" i="4"/>
  <c r="M112" i="4"/>
  <c r="I111" i="4"/>
  <c r="M111" i="4" s="1"/>
  <c r="M115" i="4" l="1"/>
  <c r="I104" i="4"/>
  <c r="M104" i="4" s="1"/>
  <c r="H106" i="4"/>
  <c r="I106" i="4" s="1"/>
  <c r="K106" i="4" s="1"/>
  <c r="M106" i="4" s="1"/>
  <c r="I91" i="4" l="1"/>
  <c r="M91" i="4" s="1"/>
  <c r="I93" i="4"/>
  <c r="M93" i="4" s="1"/>
  <c r="I88" i="4"/>
  <c r="K88" i="4" s="1"/>
  <c r="M88" i="4" s="1"/>
  <c r="H87" i="4"/>
  <c r="I87" i="4" s="1"/>
  <c r="K87" i="4" s="1"/>
  <c r="M87" i="4" s="1"/>
  <c r="H85" i="4"/>
  <c r="I85" i="4" s="1"/>
  <c r="K85" i="4" s="1"/>
  <c r="M85" i="4" s="1"/>
  <c r="H83" i="4"/>
  <c r="I83" i="4" s="1"/>
  <c r="K83" i="4" s="1"/>
  <c r="M83" i="4" s="1"/>
  <c r="I81" i="4"/>
  <c r="M81" i="4" s="1"/>
  <c r="H70" i="4" l="1"/>
  <c r="I70" i="4" s="1"/>
  <c r="K70" i="4" s="1"/>
  <c r="M70" i="4" s="1"/>
  <c r="I69" i="4"/>
  <c r="K69" i="4" s="1"/>
  <c r="M69" i="4" s="1"/>
  <c r="M71" i="4" l="1"/>
  <c r="H67" i="4"/>
  <c r="I67" i="4" s="1"/>
  <c r="K67" i="4" s="1"/>
  <c r="M67" i="4" s="1"/>
  <c r="M72" i="4"/>
  <c r="M73" i="4"/>
  <c r="I76" i="4"/>
  <c r="M76" i="4" s="1"/>
  <c r="H64" i="4"/>
  <c r="I64" i="4" s="1"/>
  <c r="K64" i="4" s="1"/>
  <c r="M64" i="4" s="1"/>
  <c r="I63" i="4"/>
  <c r="K63" i="4" s="1"/>
  <c r="M63" i="4" s="1"/>
  <c r="I60" i="4"/>
  <c r="M60" i="4" s="1"/>
  <c r="I59" i="4"/>
  <c r="M59" i="4" s="1"/>
  <c r="H58" i="4"/>
  <c r="I58" i="4" s="1"/>
  <c r="M58" i="4" s="1"/>
  <c r="I56" i="4"/>
  <c r="M56" i="4" s="1"/>
  <c r="I54" i="4"/>
  <c r="K54" i="4" s="1"/>
  <c r="H22" i="5"/>
  <c r="L22" i="5" s="1"/>
  <c r="H21" i="5"/>
  <c r="L21" i="5" s="1"/>
  <c r="H20" i="5"/>
  <c r="L20" i="5" s="1"/>
  <c r="G20" i="5"/>
  <c r="H18" i="5"/>
  <c r="L18" i="5" s="1"/>
  <c r="K16" i="5"/>
  <c r="H15" i="5"/>
  <c r="H14" i="5"/>
  <c r="H16" i="5" s="1"/>
  <c r="L16" i="5" s="1"/>
  <c r="H12" i="5"/>
  <c r="L12" i="5" s="1"/>
  <c r="I38" i="4"/>
  <c r="K38" i="4" s="1"/>
  <c r="M38" i="4" s="1"/>
  <c r="H36" i="4"/>
  <c r="I36" i="4" s="1"/>
  <c r="K36" i="4" s="1"/>
  <c r="M36" i="4" s="1"/>
  <c r="L51" i="4"/>
  <c r="I49" i="4"/>
  <c r="I46" i="4"/>
  <c r="I47" i="4"/>
  <c r="I48" i="4"/>
  <c r="H50" i="4"/>
  <c r="I50" i="4" s="1"/>
  <c r="H45" i="4"/>
  <c r="M61" i="4" l="1"/>
  <c r="M65" i="4"/>
  <c r="M74" i="4"/>
  <c r="I45" i="4"/>
  <c r="I51" i="4" s="1"/>
  <c r="K51" i="4" s="1"/>
  <c r="M51" i="4" s="1"/>
  <c r="I33" i="4"/>
  <c r="K33" i="4" s="1"/>
  <c r="M33" i="4" s="1"/>
  <c r="H32" i="4"/>
  <c r="I32" i="4" s="1"/>
  <c r="K32" i="4" s="1"/>
  <c r="M32" i="4" s="1"/>
  <c r="H30" i="4"/>
  <c r="I30" i="4" s="1"/>
  <c r="K30" i="4" s="1"/>
  <c r="M30" i="4" s="1"/>
  <c r="I25" i="4"/>
  <c r="M25" i="4" s="1"/>
  <c r="I26" i="4"/>
  <c r="M26" i="4" s="1"/>
  <c r="M20" i="4"/>
  <c r="I23" i="4"/>
  <c r="K23" i="4" s="1"/>
  <c r="M23" i="4" s="1"/>
  <c r="I19" i="4"/>
  <c r="K19" i="4" s="1"/>
  <c r="M19" i="4" s="1"/>
  <c r="M21" i="4" l="1"/>
  <c r="M34" i="4"/>
  <c r="M27" i="4"/>
  <c r="J15" i="4"/>
  <c r="L15" i="4"/>
  <c r="I4" i="4" l="1"/>
  <c r="K4" i="4" s="1"/>
  <c r="M4" i="4" s="1"/>
  <c r="I14" i="4"/>
  <c r="K14" i="4" s="1"/>
  <c r="I13" i="4"/>
  <c r="I12" i="4"/>
  <c r="M12" i="4" s="1"/>
  <c r="I11" i="4"/>
  <c r="K11" i="4" s="1"/>
  <c r="M11" i="4" s="1"/>
  <c r="J10" i="4"/>
  <c r="I10" i="4"/>
  <c r="I8" i="4"/>
  <c r="K8" i="4" s="1"/>
  <c r="M8" i="4" s="1"/>
  <c r="I6" i="4"/>
  <c r="K6" i="4" s="1"/>
  <c r="M6" i="4" s="1"/>
  <c r="L3" i="4"/>
  <c r="I3" i="4"/>
  <c r="K3" i="4" s="1"/>
  <c r="F27" i="3"/>
  <c r="E111" i="3"/>
  <c r="E112" i="3"/>
  <c r="I26" i="3"/>
  <c r="I74" i="3"/>
  <c r="I52" i="3"/>
  <c r="I53" i="3" s="1"/>
  <c r="I49" i="3"/>
  <c r="I50" i="3" s="1"/>
  <c r="I44" i="3"/>
  <c r="J44" i="3"/>
  <c r="K44" i="3"/>
  <c r="L44" i="3"/>
  <c r="M44" i="3"/>
  <c r="N44" i="3"/>
  <c r="O44" i="3"/>
  <c r="P44" i="3"/>
  <c r="Q44" i="3"/>
  <c r="J48" i="3"/>
  <c r="I48" i="3"/>
  <c r="K48" i="3" s="1"/>
  <c r="I39" i="3"/>
  <c r="J39" i="3"/>
  <c r="K39" i="3"/>
  <c r="I95" i="3"/>
  <c r="I113" i="3"/>
  <c r="H48" i="3"/>
  <c r="H44" i="3"/>
  <c r="H113" i="3"/>
  <c r="H95" i="3"/>
  <c r="H74" i="3"/>
  <c r="H53" i="3"/>
  <c r="H50" i="3"/>
  <c r="H39" i="3"/>
  <c r="I68" i="1"/>
  <c r="F68" i="1"/>
  <c r="H67" i="1"/>
  <c r="K66" i="1"/>
  <c r="K68" i="1" s="1"/>
  <c r="K60" i="1"/>
  <c r="H59" i="1"/>
  <c r="L59" i="1" s="1"/>
  <c r="G60" i="1"/>
  <c r="H60" i="1" s="1"/>
  <c r="J60" i="1" s="1"/>
  <c r="G63" i="1"/>
  <c r="H63" i="1" s="1"/>
  <c r="J63" i="1" s="1"/>
  <c r="L63" i="1" s="1"/>
  <c r="I55" i="1"/>
  <c r="I54" i="1"/>
  <c r="G66" i="1"/>
  <c r="H66" i="1" s="1"/>
  <c r="J66" i="1" s="1"/>
  <c r="H57" i="1"/>
  <c r="J57" i="1" s="1"/>
  <c r="L57" i="1" s="1"/>
  <c r="H55" i="1"/>
  <c r="G54" i="1"/>
  <c r="H54" i="1" s="1"/>
  <c r="H51" i="1"/>
  <c r="J51" i="1" s="1"/>
  <c r="L51" i="1" s="1"/>
  <c r="H49" i="1"/>
  <c r="J49" i="1" s="1"/>
  <c r="I15" i="4" l="1"/>
  <c r="M13" i="4"/>
  <c r="M14" i="4"/>
  <c r="K15" i="4"/>
  <c r="M3" i="4"/>
  <c r="K10" i="4"/>
  <c r="M10" i="4" s="1"/>
  <c r="L48" i="3"/>
  <c r="J74" i="3"/>
  <c r="J26" i="3"/>
  <c r="R44" i="3"/>
  <c r="S44" i="3" s="1"/>
  <c r="L39" i="3"/>
  <c r="M39" i="3" s="1"/>
  <c r="J50" i="3"/>
  <c r="J53" i="3"/>
  <c r="J95" i="3"/>
  <c r="H114" i="3"/>
  <c r="J113" i="3"/>
  <c r="J115" i="3" s="1"/>
  <c r="H68" i="1"/>
  <c r="J68" i="1" s="1"/>
  <c r="L68" i="1" s="1"/>
  <c r="L70" i="1" s="1"/>
  <c r="G68" i="1"/>
  <c r="L60" i="1"/>
  <c r="J55" i="1"/>
  <c r="L55" i="1" s="1"/>
  <c r="J54" i="1"/>
  <c r="L54" i="1" s="1"/>
  <c r="L49" i="1"/>
  <c r="H47" i="1"/>
  <c r="J47" i="1" s="1"/>
  <c r="L47" i="1" s="1"/>
  <c r="G45" i="1"/>
  <c r="H45" i="1" s="1"/>
  <c r="J45" i="1" s="1"/>
  <c r="L45" i="1" s="1"/>
  <c r="G43" i="1"/>
  <c r="H43" i="1" s="1"/>
  <c r="J43" i="1" s="1"/>
  <c r="L43" i="1" s="1"/>
  <c r="K31" i="1"/>
  <c r="F31" i="1"/>
  <c r="H33" i="1"/>
  <c r="J33" i="1" s="1"/>
  <c r="L33" i="1" s="1"/>
  <c r="H30" i="1"/>
  <c r="G22" i="1"/>
  <c r="H22" i="1" s="1"/>
  <c r="L22" i="1" s="1"/>
  <c r="G37" i="1"/>
  <c r="H37" i="1" s="1"/>
  <c r="J37" i="1" s="1"/>
  <c r="L37" i="1" s="1"/>
  <c r="G35" i="1"/>
  <c r="H35" i="1" s="1"/>
  <c r="G29" i="1"/>
  <c r="H29" i="1" s="1"/>
  <c r="J29" i="1" s="1"/>
  <c r="K8" i="1"/>
  <c r="H10" i="1"/>
  <c r="L10" i="1" s="1"/>
  <c r="H20" i="1"/>
  <c r="L20" i="1" s="1"/>
  <c r="H7" i="1"/>
  <c r="H6" i="1"/>
  <c r="M15" i="4" l="1"/>
  <c r="L115" i="3"/>
  <c r="M115" i="3" s="1"/>
  <c r="I114" i="3"/>
  <c r="J114" i="3" s="1"/>
  <c r="J35" i="1"/>
  <c r="L35" i="1" s="1"/>
  <c r="H31" i="1"/>
  <c r="J31" i="1" s="1"/>
  <c r="L31" i="1" s="1"/>
  <c r="G31" i="1"/>
  <c r="H8" i="1"/>
  <c r="L8" i="1" s="1"/>
  <c r="H13" i="1"/>
  <c r="L13" i="1" s="1"/>
  <c r="H3" i="1"/>
  <c r="L3" i="1" s="1"/>
  <c r="H16" i="1"/>
  <c r="L16" i="1" s="1"/>
  <c r="G12" i="1"/>
  <c r="H12" i="1" s="1"/>
  <c r="L12" i="1" s="1"/>
  <c r="L14" i="1" l="1"/>
</calcChain>
</file>

<file path=xl/sharedStrings.xml><?xml version="1.0" encoding="utf-8"?>
<sst xmlns="http://schemas.openxmlformats.org/spreadsheetml/2006/main" count="461" uniqueCount="168">
  <si>
    <t>Insured Name</t>
  </si>
  <si>
    <t>Policy</t>
  </si>
  <si>
    <t>Effective</t>
  </si>
  <si>
    <t>Premium</t>
  </si>
  <si>
    <t>Tax/fee</t>
  </si>
  <si>
    <t>Total</t>
  </si>
  <si>
    <t>Finance</t>
  </si>
  <si>
    <t>Down</t>
  </si>
  <si>
    <t>Comm</t>
  </si>
  <si>
    <t>Agency paid</t>
  </si>
  <si>
    <t>Punjab Transit LLC</t>
  </si>
  <si>
    <t>DE23MOT02273700</t>
  </si>
  <si>
    <t>CIM4113017</t>
  </si>
  <si>
    <t>72TRB004816</t>
  </si>
  <si>
    <t>Invoice Number</t>
  </si>
  <si>
    <t>Bullet Express Line, Inc.</t>
  </si>
  <si>
    <t>Skylink Transportation Inc</t>
  </si>
  <si>
    <t>IMMA2110000072-03</t>
  </si>
  <si>
    <t>Northpoint Transportation Inc</t>
  </si>
  <si>
    <t>H08475192 003</t>
  </si>
  <si>
    <t>Best Time Logistics Inc</t>
  </si>
  <si>
    <t>ASLU0006098-LGM-00</t>
  </si>
  <si>
    <t xml:space="preserve">extension </t>
  </si>
  <si>
    <t>AWB Transport Inc</t>
  </si>
  <si>
    <t>AWTS-00000009-02</t>
  </si>
  <si>
    <t>Jadpak Trucking</t>
  </si>
  <si>
    <t>#3442</t>
  </si>
  <si>
    <t>Agency statement#1</t>
  </si>
  <si>
    <t>Agency statement#2</t>
  </si>
  <si>
    <t>Agency statement#3</t>
  </si>
  <si>
    <t> 302401 9388331Y</t>
  </si>
  <si>
    <t> APD1000003</t>
  </si>
  <si>
    <t xml:space="preserve">AL Initial </t>
  </si>
  <si>
    <t>ALEndt#1</t>
  </si>
  <si>
    <t>ALEndt#2</t>
  </si>
  <si>
    <t>APD Initial</t>
  </si>
  <si>
    <t>MTC Initial</t>
  </si>
  <si>
    <t>Covrage Typ</t>
  </si>
  <si>
    <t>HSD Trucking Inc</t>
  </si>
  <si>
    <t>H0847601 004</t>
  </si>
  <si>
    <t>AL</t>
  </si>
  <si>
    <t>WARRIOR LOGISTICS LLC</t>
  </si>
  <si>
    <t>AWTS-00000098-00</t>
  </si>
  <si>
    <t>Nirwan Trucking Inc</t>
  </si>
  <si>
    <t>CT6036008812</t>
  </si>
  <si>
    <t>HJ Trucking Inc</t>
  </si>
  <si>
    <t>CT1232347126</t>
  </si>
  <si>
    <t>ILM0712373</t>
  </si>
  <si>
    <t>ILM0712389</t>
  </si>
  <si>
    <t>ILM0712388</t>
  </si>
  <si>
    <t>H08475040 005</t>
  </si>
  <si>
    <t>Dhaliwal Bros Carrier Inc</t>
  </si>
  <si>
    <t xml:space="preserve"> L D H Transport LLc</t>
  </si>
  <si>
    <t>Shaheen Transport LLC</t>
  </si>
  <si>
    <t>AWTS-00000100-00</t>
  </si>
  <si>
    <t xml:space="preserve">FNCAP00019600 </t>
  </si>
  <si>
    <t>GREENWAY TRANSPORT INC</t>
  </si>
  <si>
    <t>SKYLINK TRANSPORTATION INC</t>
  </si>
  <si>
    <t>APD</t>
  </si>
  <si>
    <t>MTC</t>
  </si>
  <si>
    <t>920/2024</t>
  </si>
  <si>
    <t>AWB Transport Inc DB AWB Transport</t>
  </si>
  <si>
    <t>AWTS-00000009-2</t>
  </si>
  <si>
    <t>FNCAP00019600</t>
  </si>
  <si>
    <t xml:space="preserve">fully financed </t>
  </si>
  <si>
    <t xml:space="preserve">Monthly Payment </t>
  </si>
  <si>
    <t xml:space="preserve"> HARMAN EXPRESS INC </t>
  </si>
  <si>
    <t>CT5920127131</t>
  </si>
  <si>
    <t>April</t>
  </si>
  <si>
    <t>May</t>
  </si>
  <si>
    <t>June</t>
  </si>
  <si>
    <t>July</t>
  </si>
  <si>
    <t>Aug</t>
  </si>
  <si>
    <t>September</t>
  </si>
  <si>
    <t>November</t>
  </si>
  <si>
    <t>october</t>
  </si>
  <si>
    <t>December</t>
  </si>
  <si>
    <t>ALBA</t>
  </si>
  <si>
    <t>NVDA</t>
  </si>
  <si>
    <t>NVDA--&gt;</t>
  </si>
  <si>
    <t>RIVN</t>
  </si>
  <si>
    <t>RIVN--&gt;</t>
  </si>
  <si>
    <t>NKLA</t>
  </si>
  <si>
    <t>LUCD</t>
  </si>
  <si>
    <t>BOE</t>
  </si>
  <si>
    <t>djt</t>
  </si>
  <si>
    <t>soun</t>
  </si>
  <si>
    <t>pltr</t>
  </si>
  <si>
    <t>RK LOGISTIC INC</t>
  </si>
  <si>
    <t>WHI01000004281</t>
  </si>
  <si>
    <t>MAHAVIR EXPRESS LLC</t>
  </si>
  <si>
    <t>CT4612551120</t>
  </si>
  <si>
    <t>Total Paid</t>
  </si>
  <si>
    <t xml:space="preserve">TEG TRANSPORTATION </t>
  </si>
  <si>
    <t>CT5709111111</t>
  </si>
  <si>
    <t>PKG</t>
  </si>
  <si>
    <t>WESTERN RELOAD INC</t>
  </si>
  <si>
    <t>HARMAN EXPRESS INC</t>
  </si>
  <si>
    <t>GL</t>
  </si>
  <si>
    <t>AWB Transport Inc DBA AWB Transport</t>
  </si>
  <si>
    <t>IMU30079207200</t>
  </si>
  <si>
    <t>M TRANS SERVICES INC</t>
  </si>
  <si>
    <t>APD1000027</t>
  </si>
  <si>
    <t>MTC1000033</t>
  </si>
  <si>
    <t xml:space="preserve">AWTS-00000104-00 </t>
  </si>
  <si>
    <t xml:space="preserve"> AL </t>
  </si>
  <si>
    <t xml:space="preserve"> AL (Del. Unit#3459) </t>
  </si>
  <si>
    <t xml:space="preserve"> AL (Del. Unit#7179) </t>
  </si>
  <si>
    <t xml:space="preserve"> AL (Del. Unit#7175 </t>
  </si>
  <si>
    <t xml:space="preserve">MTC1000032 </t>
  </si>
  <si>
    <t xml:space="preserve"> MTC </t>
  </si>
  <si>
    <t xml:space="preserve">APD1000026 </t>
  </si>
  <si>
    <t xml:space="preserve"> APD </t>
  </si>
  <si>
    <t xml:space="preserve">Total AL,APD,MTC </t>
  </si>
  <si>
    <t>HIGH GROUND SHIPPING INC</t>
  </si>
  <si>
    <t>IM4290447-0</t>
  </si>
  <si>
    <t>Greenway Transport Inc</t>
  </si>
  <si>
    <t>AWB Transport Inc DBA</t>
  </si>
  <si>
    <t>#5002</t>
  </si>
  <si>
    <t>Shan Express Llc</t>
  </si>
  <si>
    <t>WN397939</t>
  </si>
  <si>
    <t>RK Logistic INC</t>
  </si>
  <si>
    <t>CT8324744021</t>
  </si>
  <si>
    <t>Harman Express Inc</t>
  </si>
  <si>
    <t>pending</t>
  </si>
  <si>
    <t>Carrier Need</t>
  </si>
  <si>
    <t>Coverage Type</t>
  </si>
  <si>
    <t xml:space="preserve"> Total </t>
  </si>
  <si>
    <t xml:space="preserve"> Finance </t>
  </si>
  <si>
    <t xml:space="preserve"> Down </t>
  </si>
  <si>
    <t xml:space="preserve"> Comm </t>
  </si>
  <si>
    <t xml:space="preserve"> Carrier Need </t>
  </si>
  <si>
    <t>Statement#2</t>
  </si>
  <si>
    <t>Statement#3</t>
  </si>
  <si>
    <t>Statement#1</t>
  </si>
  <si>
    <t>LTA BRO INC</t>
  </si>
  <si>
    <t>APD1000033</t>
  </si>
  <si>
    <t>MTC1000041</t>
  </si>
  <si>
    <t>HSD TRUCKING INC</t>
  </si>
  <si>
    <t>H08476081 004</t>
  </si>
  <si>
    <t>Hans Trans Lines</t>
  </si>
  <si>
    <t>MM29748A25</t>
  </si>
  <si>
    <t>AWB TRANSPORT INC</t>
  </si>
  <si>
    <t>APD100000301</t>
  </si>
  <si>
    <t>MTC100000301</t>
  </si>
  <si>
    <t>Statement#4</t>
  </si>
  <si>
    <t>Maan Transport Logisticts</t>
  </si>
  <si>
    <t>Hero Truck Line Inc</t>
  </si>
  <si>
    <t>Royal Carrier LLC</t>
  </si>
  <si>
    <t>KCA 2602124 – 0</t>
  </si>
  <si>
    <t>MTC1000048</t>
  </si>
  <si>
    <t>APD1000038</t>
  </si>
  <si>
    <t>MTC1000046</t>
  </si>
  <si>
    <t>APD1000037</t>
  </si>
  <si>
    <t>#5026</t>
  </si>
  <si>
    <t>08476081 004</t>
  </si>
  <si>
    <t>Statement#5</t>
  </si>
  <si>
    <t>Timex Inc</t>
  </si>
  <si>
    <t>GFL0002651</t>
  </si>
  <si>
    <t>BO25ILMZ0M39H01</t>
  </si>
  <si>
    <t>CT1232347126 2</t>
  </si>
  <si>
    <t>INITIAL DOWN CLEAR</t>
  </si>
  <si>
    <t xml:space="preserve">AUDIT </t>
  </si>
  <si>
    <t xml:space="preserve">INITIAL </t>
  </si>
  <si>
    <t>GAT0005472 00</t>
  </si>
  <si>
    <t>endt</t>
  </si>
  <si>
    <t>L D H Transport LLC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</si>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</sst>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PROXIMANOVA-REGULAR"/>
    </font>
    <font>
      <sz val="11"/>
      <color rgb="FF445568"/>
      <name val="PROXIMANOVA-REGULA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Franklin Gothic Medium Cond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rgb="FFFF0000"/>
      <name val="Calibri"/>
      <family val="2"/>
    </font>
    <font>
      <b/>
      <sz val="14"/>
      <color rgb="FF000000"/>
      <name val="Arial"/>
      <family val="2"/>
    </font>
    <font>
      <sz val="10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30">
    <xf numFmtId="0" fontId="0" fillId="0" borderId="0" xfId="0"/>
    <xf numFmtId="0" fontId="0" fillId="2" borderId="0" xfId="0" applyFill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44" fontId="0" fillId="0" borderId="0" xfId="0" applyNumberFormat="1"/>
    <xf numFmtId="44" fontId="5" fillId="0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4" fontId="10" fillId="0" borderId="1" xfId="1" applyFont="1" applyBorder="1" applyAlignment="1">
      <alignment horizontal="center"/>
    </xf>
    <xf numFmtId="0" fontId="10" fillId="0" borderId="0" xfId="0" applyFont="1"/>
    <xf numFmtId="14" fontId="5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12" fontId="0" fillId="0" borderId="1" xfId="1" applyNumberFormat="1" applyFont="1" applyBorder="1" applyAlignment="1">
      <alignment horizontal="center"/>
    </xf>
    <xf numFmtId="14" fontId="0" fillId="0" borderId="1" xfId="1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5" fillId="0" borderId="0" xfId="1" applyFont="1"/>
    <xf numFmtId="44" fontId="0" fillId="0" borderId="1" xfId="1" applyFont="1" applyBorder="1"/>
    <xf numFmtId="44" fontId="0" fillId="0" borderId="0" xfId="1" applyFont="1"/>
    <xf numFmtId="44" fontId="0" fillId="2" borderId="0" xfId="1" applyFont="1" applyFill="1"/>
    <xf numFmtId="0" fontId="11" fillId="0" borderId="1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44" fontId="2" fillId="4" borderId="3" xfId="1" applyFont="1" applyFill="1" applyBorder="1" applyAlignment="1">
      <alignment horizontal="center"/>
    </xf>
    <xf numFmtId="44" fontId="5" fillId="0" borderId="4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44" fontId="0" fillId="0" borderId="3" xfId="1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44" fontId="10" fillId="0" borderId="3" xfId="1" applyFont="1" applyBorder="1" applyAlignment="1">
      <alignment horizontal="center"/>
    </xf>
    <xf numFmtId="44" fontId="0" fillId="0" borderId="3" xfId="1" applyFont="1" applyBorder="1"/>
    <xf numFmtId="44" fontId="2" fillId="2" borderId="3" xfId="1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10" fillId="0" borderId="1" xfId="0" applyFont="1" applyBorder="1"/>
    <xf numFmtId="44" fontId="5" fillId="0" borderId="1" xfId="0" applyNumberFormat="1" applyFont="1" applyBorder="1"/>
    <xf numFmtId="0" fontId="5" fillId="0" borderId="0" xfId="0" applyFont="1" applyAlignment="1">
      <alignment horizontal="center"/>
    </xf>
    <xf numFmtId="0" fontId="13" fillId="0" borderId="0" xfId="0" applyFont="1"/>
    <xf numFmtId="44" fontId="13" fillId="0" borderId="0" xfId="1" applyFont="1"/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44" fontId="14" fillId="0" borderId="1" xfId="0" applyNumberFormat="1" applyFont="1" applyBorder="1" applyAlignment="1">
      <alignment horizontal="center"/>
    </xf>
    <xf numFmtId="44" fontId="14" fillId="0" borderId="3" xfId="1" applyFont="1" applyBorder="1" applyAlignment="1">
      <alignment horizontal="center"/>
    </xf>
    <xf numFmtId="0" fontId="14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44" fontId="15" fillId="0" borderId="1" xfId="1" applyFont="1" applyBorder="1" applyAlignment="1">
      <alignment horizontal="center"/>
    </xf>
    <xf numFmtId="44" fontId="15" fillId="0" borderId="3" xfId="1" applyFont="1" applyBorder="1" applyAlignment="1">
      <alignment horizontal="center"/>
    </xf>
    <xf numFmtId="0" fontId="15" fillId="0" borderId="1" xfId="0" applyFont="1" applyBorder="1"/>
    <xf numFmtId="0" fontId="15" fillId="0" borderId="0" xfId="0" applyFont="1"/>
    <xf numFmtId="0" fontId="14" fillId="0" borderId="2" xfId="0" applyFont="1" applyBorder="1" applyAlignment="1">
      <alignment horizontal="center"/>
    </xf>
    <xf numFmtId="14" fontId="14" fillId="0" borderId="2" xfId="0" applyNumberFormat="1" applyFont="1" applyBorder="1" applyAlignment="1">
      <alignment horizontal="center"/>
    </xf>
    <xf numFmtId="44" fontId="14" fillId="0" borderId="2" xfId="1" applyFont="1" applyBorder="1" applyAlignment="1">
      <alignment horizontal="center"/>
    </xf>
    <xf numFmtId="44" fontId="14" fillId="0" borderId="2" xfId="0" applyNumberFormat="1" applyFont="1" applyBorder="1" applyAlignment="1">
      <alignment horizontal="center"/>
    </xf>
    <xf numFmtId="44" fontId="14" fillId="0" borderId="4" xfId="1" applyFont="1" applyBorder="1" applyAlignment="1">
      <alignment horizontal="center"/>
    </xf>
    <xf numFmtId="44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6" fillId="0" borderId="3" xfId="1" applyFont="1" applyBorder="1" applyAlignment="1">
      <alignment horizontal="center"/>
    </xf>
    <xf numFmtId="0" fontId="16" fillId="0" borderId="1" xfId="0" applyFont="1" applyBorder="1"/>
    <xf numFmtId="0" fontId="16" fillId="0" borderId="0" xfId="0" applyFont="1"/>
    <xf numFmtId="44" fontId="16" fillId="0" borderId="1" xfId="0" applyNumberFormat="1" applyFont="1" applyBorder="1" applyAlignment="1">
      <alignment horizontal="center"/>
    </xf>
    <xf numFmtId="44" fontId="17" fillId="5" borderId="3" xfId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7" fillId="2" borderId="1" xfId="1" applyFont="1" applyFill="1" applyBorder="1" applyAlignment="1">
      <alignment horizontal="center"/>
    </xf>
    <xf numFmtId="44" fontId="17" fillId="2" borderId="3" xfId="1" applyFont="1" applyFill="1" applyBorder="1" applyAlignment="1">
      <alignment horizontal="center"/>
    </xf>
    <xf numFmtId="44" fontId="16" fillId="0" borderId="1" xfId="1" applyFont="1" applyBorder="1"/>
    <xf numFmtId="44" fontId="16" fillId="0" borderId="1" xfId="0" applyNumberFormat="1" applyFont="1" applyBorder="1"/>
    <xf numFmtId="44" fontId="17" fillId="2" borderId="1" xfId="1" applyFont="1" applyFill="1" applyBorder="1"/>
    <xf numFmtId="44" fontId="16" fillId="0" borderId="3" xfId="1" applyFont="1" applyBorder="1"/>
    <xf numFmtId="0" fontId="16" fillId="0" borderId="0" xfId="0" applyFont="1" applyAlignment="1">
      <alignment horizontal="center"/>
    </xf>
    <xf numFmtId="44" fontId="15" fillId="0" borderId="1" xfId="1" applyFont="1" applyBorder="1"/>
    <xf numFmtId="44" fontId="15" fillId="0" borderId="3" xfId="1" applyFont="1" applyBorder="1"/>
    <xf numFmtId="44" fontId="16" fillId="0" borderId="0" xfId="1" applyFont="1"/>
    <xf numFmtId="44" fontId="2" fillId="0" borderId="0" xfId="1" applyFont="1"/>
    <xf numFmtId="44" fontId="2" fillId="2" borderId="0" xfId="1" applyFont="1" applyFill="1"/>
    <xf numFmtId="0" fontId="2" fillId="2" borderId="0" xfId="0" applyFont="1" applyFill="1"/>
    <xf numFmtId="44" fontId="2" fillId="2" borderId="0" xfId="0" applyNumberFormat="1" applyFont="1" applyFill="1"/>
    <xf numFmtId="44" fontId="19" fillId="2" borderId="0" xfId="0" applyNumberFormat="1" applyFont="1" applyFill="1"/>
    <xf numFmtId="44" fontId="21" fillId="2" borderId="0" xfId="0" applyNumberFormat="1" applyFont="1" applyFill="1"/>
    <xf numFmtId="44" fontId="20" fillId="2" borderId="0" xfId="1" applyFont="1" applyFill="1"/>
    <xf numFmtId="44" fontId="21" fillId="2" borderId="0" xfId="1" applyFont="1" applyFill="1"/>
    <xf numFmtId="44" fontId="22" fillId="2" borderId="0" xfId="1" applyFont="1" applyFill="1"/>
    <xf numFmtId="44" fontId="23" fillId="2" borderId="0" xfId="1" applyFont="1" applyFill="1"/>
    <xf numFmtId="44" fontId="6" fillId="0" borderId="0" xfId="1" applyFont="1"/>
    <xf numFmtId="44" fontId="24" fillId="0" borderId="0" xfId="0" applyNumberFormat="1" applyFont="1"/>
    <xf numFmtId="44" fontId="25" fillId="0" borderId="0" xfId="1" applyFont="1"/>
    <xf numFmtId="44" fontId="26" fillId="2" borderId="0" xfId="0" applyNumberFormat="1" applyFont="1" applyFill="1"/>
    <xf numFmtId="44" fontId="17" fillId="2" borderId="3" xfId="1" applyFont="1" applyFill="1" applyBorder="1"/>
    <xf numFmtId="0" fontId="28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44" fontId="17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0" xfId="0" applyFont="1"/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8" fontId="28" fillId="0" borderId="1" xfId="0" applyNumberFormat="1" applyFont="1" applyBorder="1" applyAlignment="1">
      <alignment horizontal="center" vertical="center"/>
    </xf>
    <xf numFmtId="8" fontId="29" fillId="0" borderId="1" xfId="0" applyNumberFormat="1" applyFont="1" applyBorder="1" applyAlignment="1">
      <alignment horizontal="center" vertical="center"/>
    </xf>
    <xf numFmtId="0" fontId="31" fillId="0" borderId="1" xfId="0" applyFont="1" applyBorder="1"/>
    <xf numFmtId="8" fontId="27" fillId="2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4" fontId="32" fillId="7" borderId="1" xfId="1" applyFont="1" applyFill="1" applyBorder="1" applyAlignment="1">
      <alignment horizontal="center"/>
    </xf>
    <xf numFmtId="44" fontId="32" fillId="7" borderId="3" xfId="1" applyFont="1" applyFill="1" applyBorder="1" applyAlignment="1">
      <alignment horizontal="center"/>
    </xf>
    <xf numFmtId="0" fontId="32" fillId="0" borderId="0" xfId="0" applyFont="1"/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44" fontId="32" fillId="0" borderId="1" xfId="1" applyFont="1" applyBorder="1" applyAlignment="1">
      <alignment horizontal="center"/>
    </xf>
    <xf numFmtId="44" fontId="3" fillId="0" borderId="3" xfId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14" fontId="33" fillId="0" borderId="1" xfId="0" applyNumberFormat="1" applyFont="1" applyBorder="1" applyAlignment="1">
      <alignment horizontal="center"/>
    </xf>
    <xf numFmtId="44" fontId="33" fillId="0" borderId="1" xfId="1" applyFont="1" applyBorder="1" applyAlignment="1">
      <alignment horizontal="center"/>
    </xf>
    <xf numFmtId="44" fontId="33" fillId="0" borderId="3" xfId="1" applyFont="1" applyBorder="1" applyAlignment="1">
      <alignment horizontal="center"/>
    </xf>
    <xf numFmtId="0" fontId="33" fillId="0" borderId="0" xfId="0" applyFont="1"/>
    <xf numFmtId="44" fontId="32" fillId="0" borderId="3" xfId="1" applyFont="1" applyBorder="1" applyAlignment="1">
      <alignment horizontal="center"/>
    </xf>
    <xf numFmtId="44" fontId="3" fillId="7" borderId="1" xfId="1" applyFont="1" applyFill="1" applyBorder="1" applyAlignment="1">
      <alignment horizontal="center"/>
    </xf>
    <xf numFmtId="44" fontId="3" fillId="7" borderId="3" xfId="1" applyFont="1" applyFill="1" applyBorder="1" applyAlignment="1">
      <alignment horizontal="center"/>
    </xf>
    <xf numFmtId="0" fontId="32" fillId="0" borderId="1" xfId="0" applyFont="1" applyBorder="1"/>
    <xf numFmtId="44" fontId="32" fillId="0" borderId="1" xfId="1" applyFont="1" applyBorder="1"/>
    <xf numFmtId="44" fontId="32" fillId="0" borderId="3" xfId="1" applyFont="1" applyBorder="1"/>
    <xf numFmtId="0" fontId="3" fillId="2" borderId="2" xfId="0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44" fontId="3" fillId="2" borderId="4" xfId="1" applyFont="1" applyFill="1" applyBorder="1" applyAlignment="1">
      <alignment horizontal="center"/>
    </xf>
    <xf numFmtId="44" fontId="32" fillId="0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4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44" fontId="32" fillId="0" borderId="1" xfId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14" fontId="34" fillId="0" borderId="1" xfId="0" applyNumberFormat="1" applyFont="1" applyBorder="1" applyAlignment="1">
      <alignment horizontal="center" vertical="center"/>
    </xf>
    <xf numFmtId="44" fontId="34" fillId="0" borderId="1" xfId="1" applyFont="1" applyFill="1" applyBorder="1" applyAlignment="1">
      <alignment horizontal="center" vertical="center"/>
    </xf>
    <xf numFmtId="44" fontId="34" fillId="0" borderId="1" xfId="1" applyFont="1" applyFill="1" applyBorder="1" applyAlignment="1">
      <alignment horizontal="center"/>
    </xf>
    <xf numFmtId="44" fontId="34" fillId="0" borderId="1" xfId="1" applyFont="1" applyBorder="1" applyAlignment="1">
      <alignment horizontal="center"/>
    </xf>
    <xf numFmtId="0" fontId="34" fillId="0" borderId="0" xfId="0" applyFont="1"/>
    <xf numFmtId="0" fontId="37" fillId="2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" fillId="0" borderId="0" xfId="0" applyFont="1"/>
    <xf numFmtId="0" fontId="36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4" fontId="32" fillId="0" borderId="0" xfId="1" applyFont="1"/>
    <xf numFmtId="0" fontId="34" fillId="0" borderId="0" xfId="0" applyFont="1" applyAlignment="1">
      <alignment horizontal="center"/>
    </xf>
    <xf numFmtId="0" fontId="34" fillId="0" borderId="2" xfId="0" applyFont="1" applyBorder="1" applyAlignment="1">
      <alignment horizontal="center"/>
    </xf>
    <xf numFmtId="14" fontId="34" fillId="0" borderId="2" xfId="0" applyNumberFormat="1" applyFont="1" applyBorder="1" applyAlignment="1">
      <alignment horizontal="center"/>
    </xf>
    <xf numFmtId="44" fontId="34" fillId="0" borderId="2" xfId="1" applyFont="1" applyBorder="1" applyAlignment="1">
      <alignment horizontal="center"/>
    </xf>
    <xf numFmtId="0" fontId="32" fillId="7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44" fontId="32" fillId="7" borderId="5" xfId="1" applyFont="1" applyFill="1" applyBorder="1" applyAlignment="1">
      <alignment horizontal="center"/>
    </xf>
    <xf numFmtId="44" fontId="32" fillId="7" borderId="6" xfId="1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44" fontId="32" fillId="2" borderId="1" xfId="1" applyFont="1" applyFill="1" applyBorder="1" applyAlignment="1">
      <alignment horizontal="center"/>
    </xf>
    <xf numFmtId="44" fontId="32" fillId="2" borderId="1" xfId="1" applyFont="1" applyFill="1" applyBorder="1"/>
    <xf numFmtId="14" fontId="3" fillId="8" borderId="0" xfId="0" applyNumberFormat="1" applyFont="1" applyFill="1"/>
    <xf numFmtId="44" fontId="32" fillId="0" borderId="1" xfId="1" applyFont="1" applyFill="1" applyBorder="1"/>
    <xf numFmtId="14" fontId="32" fillId="0" borderId="0" xfId="0" applyNumberFormat="1" applyFont="1"/>
    <xf numFmtId="0" fontId="32" fillId="0" borderId="2" xfId="0" applyFont="1" applyBorder="1" applyAlignment="1">
      <alignment horizontal="center"/>
    </xf>
    <xf numFmtId="44" fontId="32" fillId="0" borderId="2" xfId="1" applyFont="1" applyBorder="1"/>
    <xf numFmtId="44" fontId="32" fillId="0" borderId="2" xfId="1" applyFont="1" applyFill="1" applyBorder="1"/>
    <xf numFmtId="44" fontId="32" fillId="0" borderId="1" xfId="1" applyFont="1" applyBorder="1" applyAlignment="1"/>
    <xf numFmtId="0" fontId="32" fillId="7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2" fillId="0" borderId="7" xfId="0" applyFont="1" applyBorder="1"/>
    <xf numFmtId="0" fontId="3" fillId="2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2" fillId="7" borderId="9" xfId="0" applyFont="1" applyFill="1" applyBorder="1" applyAlignment="1">
      <alignment horizontal="center"/>
    </xf>
    <xf numFmtId="0" fontId="38" fillId="0" borderId="7" xfId="0" applyFont="1" applyBorder="1"/>
    <xf numFmtId="0" fontId="33" fillId="0" borderId="1" xfId="0" applyFont="1" applyBorder="1"/>
    <xf numFmtId="0" fontId="34" fillId="0" borderId="1" xfId="0" applyFont="1" applyBorder="1"/>
    <xf numFmtId="0" fontId="3" fillId="0" borderId="1" xfId="0" applyFont="1" applyBorder="1"/>
    <xf numFmtId="44" fontId="36" fillId="0" borderId="1" xfId="1" applyFont="1" applyFill="1" applyBorder="1" applyAlignment="1"/>
    <xf numFmtId="44" fontId="3" fillId="2" borderId="1" xfId="1" applyFont="1" applyFill="1" applyBorder="1"/>
    <xf numFmtId="14" fontId="32" fillId="2" borderId="0" xfId="0" applyNumberFormat="1" applyFont="1" applyFill="1"/>
    <xf numFmtId="0" fontId="32" fillId="0" borderId="9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32" fillId="0" borderId="5" xfId="1" applyFont="1" applyFill="1" applyBorder="1" applyAlignment="1">
      <alignment horizontal="center"/>
    </xf>
    <xf numFmtId="44" fontId="32" fillId="0" borderId="6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3376A5B1-1668-45E1-AB22-A3F907CC06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CFF1-2C80-4DFC-A21E-89F974DC4102}">
  <sheetPr>
    <pageSetUpPr fitToPage="1"/>
  </sheetPr>
  <dimension ref="A1:R331"/>
  <sheetViews>
    <sheetView topLeftCell="A45" zoomScaleNormal="100" workbookViewId="0">
      <selection activeCell="J50" sqref="J50"/>
    </sheetView>
  </sheetViews>
  <sheetFormatPr defaultRowHeight="15"/>
  <cols>
    <col min="1" max="1" width="43.7109375" bestFit="1" customWidth="1"/>
    <col min="2" max="2" width="16.7109375" customWidth="1"/>
    <col min="3" max="3" width="23.85546875" customWidth="1"/>
    <col min="4" max="4" width="19.85546875" customWidth="1"/>
    <col min="5" max="5" width="14.85546875" style="5" bestFit="1" customWidth="1"/>
    <col min="6" max="6" width="17.5703125" style="39" bestFit="1" customWidth="1"/>
    <col min="7" max="7" width="16" style="39" bestFit="1" customWidth="1"/>
    <col min="8" max="8" width="17.5703125" style="39" bestFit="1" customWidth="1"/>
    <col min="9" max="9" width="18.42578125" style="39" bestFit="1" customWidth="1"/>
    <col min="10" max="10" width="17.5703125" bestFit="1" customWidth="1"/>
    <col min="11" max="11" width="23.5703125" style="39" bestFit="1" customWidth="1"/>
    <col min="12" max="12" width="16.85546875" style="39" bestFit="1" customWidth="1"/>
    <col min="13" max="13" width="18" style="5" bestFit="1" customWidth="1"/>
    <col min="14" max="14" width="33.28515625" bestFit="1" customWidth="1"/>
    <col min="17" max="17" width="10.5703125" bestFit="1" customWidth="1"/>
  </cols>
  <sheetData>
    <row r="1" spans="1:14" ht="23.25" customHeight="1">
      <c r="A1" s="228" t="s">
        <v>27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9"/>
      <c r="M1" s="8"/>
      <c r="N1" s="31"/>
    </row>
    <row r="2" spans="1:14" s="2" customFormat="1" ht="15.75">
      <c r="A2" s="7" t="s">
        <v>0</v>
      </c>
      <c r="B2" s="7"/>
      <c r="C2" s="7" t="s">
        <v>1</v>
      </c>
      <c r="D2" s="7" t="s">
        <v>14</v>
      </c>
      <c r="E2" s="7" t="s">
        <v>2</v>
      </c>
      <c r="F2" s="25" t="s">
        <v>3</v>
      </c>
      <c r="G2" s="25" t="s">
        <v>4</v>
      </c>
      <c r="H2" s="25" t="s">
        <v>5</v>
      </c>
      <c r="I2" s="25" t="s">
        <v>6</v>
      </c>
      <c r="J2" s="25" t="s">
        <v>7</v>
      </c>
      <c r="K2" s="25" t="s">
        <v>8</v>
      </c>
      <c r="L2" s="44" t="s">
        <v>9</v>
      </c>
      <c r="M2" s="15"/>
      <c r="N2" s="3"/>
    </row>
    <row r="3" spans="1:14" s="2" customFormat="1" ht="15.75">
      <c r="A3" s="19" t="s">
        <v>15</v>
      </c>
      <c r="B3" s="19"/>
      <c r="C3" s="19" t="s">
        <v>13</v>
      </c>
      <c r="D3" s="19">
        <v>13075427</v>
      </c>
      <c r="E3" s="21">
        <v>45239</v>
      </c>
      <c r="F3" s="20">
        <v>546</v>
      </c>
      <c r="G3" s="20">
        <v>17.36</v>
      </c>
      <c r="H3" s="20">
        <f>SUM(F3:G3)</f>
        <v>563.36</v>
      </c>
      <c r="I3" s="20"/>
      <c r="J3" s="20"/>
      <c r="K3" s="20">
        <v>-54.6</v>
      </c>
      <c r="L3" s="45">
        <f>SUM(H3:K3)</f>
        <v>508.76</v>
      </c>
      <c r="M3" s="54">
        <v>45369</v>
      </c>
      <c r="N3" s="3"/>
    </row>
    <row r="4" spans="1:14" s="2" customFormat="1" ht="15.75">
      <c r="A4" s="15"/>
      <c r="B4" s="15"/>
      <c r="C4" s="15"/>
      <c r="D4" s="15"/>
      <c r="E4" s="15"/>
      <c r="F4" s="17"/>
      <c r="G4" s="17"/>
      <c r="H4" s="17"/>
      <c r="I4" s="17"/>
      <c r="J4" s="15"/>
      <c r="K4" s="17"/>
      <c r="L4" s="46"/>
      <c r="M4" s="15"/>
      <c r="N4" s="3"/>
    </row>
    <row r="5" spans="1:14" s="2" customFormat="1" ht="15.75">
      <c r="A5" s="15"/>
      <c r="B5" s="15"/>
      <c r="C5" s="15"/>
      <c r="D5" s="15"/>
      <c r="E5" s="15"/>
      <c r="F5" s="17"/>
      <c r="G5" s="17"/>
      <c r="H5" s="17"/>
      <c r="I5" s="17"/>
      <c r="J5" s="15"/>
      <c r="K5" s="17"/>
      <c r="L5" s="46"/>
      <c r="M5" s="15"/>
      <c r="N5" s="3"/>
    </row>
    <row r="6" spans="1:14">
      <c r="A6" s="9" t="s">
        <v>16</v>
      </c>
      <c r="B6" s="9"/>
      <c r="C6" s="9" t="s">
        <v>17</v>
      </c>
      <c r="D6" s="9">
        <v>12365579</v>
      </c>
      <c r="E6" s="10">
        <v>45155</v>
      </c>
      <c r="F6" s="11">
        <v>51443</v>
      </c>
      <c r="G6" s="11">
        <v>1671.9</v>
      </c>
      <c r="H6" s="11">
        <f>SUM(F6:G6)</f>
        <v>53114.9</v>
      </c>
      <c r="I6" s="11"/>
      <c r="J6" s="11"/>
      <c r="K6" s="11">
        <v>-6430.38</v>
      </c>
      <c r="L6" s="47"/>
      <c r="M6" s="8"/>
      <c r="N6" s="31"/>
    </row>
    <row r="7" spans="1:14">
      <c r="A7" s="9" t="s">
        <v>16</v>
      </c>
      <c r="B7" s="9"/>
      <c r="C7" s="9" t="s">
        <v>17</v>
      </c>
      <c r="D7" s="9"/>
      <c r="E7" s="10"/>
      <c r="F7" s="11">
        <v>-21776</v>
      </c>
      <c r="G7" s="11">
        <v>-707.72</v>
      </c>
      <c r="H7" s="11">
        <f>SUM(F7:G7)</f>
        <v>-22483.72</v>
      </c>
      <c r="I7" s="11"/>
      <c r="J7" s="11"/>
      <c r="K7" s="11">
        <v>2722</v>
      </c>
      <c r="L7" s="47"/>
      <c r="M7" s="8"/>
      <c r="N7" s="31"/>
    </row>
    <row r="8" spans="1:14" s="2" customFormat="1" ht="15.75">
      <c r="A8" s="15"/>
      <c r="B8" s="15"/>
      <c r="C8" s="15"/>
      <c r="D8" s="15"/>
      <c r="E8" s="15"/>
      <c r="F8" s="17"/>
      <c r="G8" s="17"/>
      <c r="H8" s="18">
        <f>SUM(H6:H7)</f>
        <v>30631.18</v>
      </c>
      <c r="I8" s="18"/>
      <c r="J8" s="24"/>
      <c r="K8" s="18">
        <f>SUM(K6:K7)</f>
        <v>-3708.38</v>
      </c>
      <c r="L8" s="48">
        <f>SUM(H8:K8)</f>
        <v>26922.799999999999</v>
      </c>
      <c r="M8" s="54">
        <v>45369</v>
      </c>
      <c r="N8" s="3"/>
    </row>
    <row r="9" spans="1:14" s="2" customFormat="1" ht="15.75">
      <c r="A9" s="15"/>
      <c r="B9" s="15"/>
      <c r="C9" s="15"/>
      <c r="D9" s="15"/>
      <c r="E9" s="15"/>
      <c r="F9" s="17"/>
      <c r="G9" s="17"/>
      <c r="H9" s="17"/>
      <c r="I9" s="17"/>
      <c r="J9" s="15"/>
      <c r="K9" s="17"/>
      <c r="L9" s="46"/>
      <c r="M9" s="16"/>
      <c r="N9" s="3"/>
    </row>
    <row r="10" spans="1:14" ht="15.75">
      <c r="A10" s="14" t="s">
        <v>20</v>
      </c>
      <c r="B10" s="14"/>
      <c r="C10" s="9" t="s">
        <v>21</v>
      </c>
      <c r="D10" s="9">
        <v>12302193</v>
      </c>
      <c r="E10" s="10">
        <v>45001</v>
      </c>
      <c r="F10" s="13">
        <v>7590</v>
      </c>
      <c r="G10" s="13"/>
      <c r="H10" s="13">
        <f>SUM(F10:G10)</f>
        <v>7590</v>
      </c>
      <c r="I10" s="13"/>
      <c r="J10" s="13"/>
      <c r="K10" s="13">
        <v>-759</v>
      </c>
      <c r="L10" s="49">
        <f>SUM(H10:K10)</f>
        <v>6831</v>
      </c>
      <c r="M10" s="54">
        <v>45369</v>
      </c>
      <c r="N10" s="31"/>
    </row>
    <row r="11" spans="1:14" s="2" customFormat="1" ht="15.75">
      <c r="A11" s="15"/>
      <c r="B11" s="15"/>
      <c r="C11" s="15"/>
      <c r="D11" s="15"/>
      <c r="E11" s="15"/>
      <c r="F11" s="17"/>
      <c r="G11" s="17"/>
      <c r="H11" s="17"/>
      <c r="I11" s="17"/>
      <c r="J11" s="15"/>
      <c r="K11" s="17"/>
      <c r="L11" s="46"/>
      <c r="M11" s="15"/>
      <c r="N11" s="3"/>
    </row>
    <row r="12" spans="1:14" s="2" customFormat="1" ht="15.75">
      <c r="A12" s="15" t="s">
        <v>10</v>
      </c>
      <c r="B12" s="15"/>
      <c r="C12" s="15" t="s">
        <v>11</v>
      </c>
      <c r="D12" s="15">
        <v>12933847</v>
      </c>
      <c r="E12" s="16">
        <v>45287</v>
      </c>
      <c r="F12" s="17">
        <v>243560</v>
      </c>
      <c r="G12" s="17">
        <f>2500</f>
        <v>2500</v>
      </c>
      <c r="H12" s="17">
        <f>SUM(F12:G12)</f>
        <v>246060</v>
      </c>
      <c r="I12" s="17"/>
      <c r="J12" s="17"/>
      <c r="K12" s="17">
        <v>-24356</v>
      </c>
      <c r="L12" s="46">
        <f>SUM(H12:K12)</f>
        <v>221704</v>
      </c>
      <c r="M12" s="15"/>
      <c r="N12" s="3"/>
    </row>
    <row r="13" spans="1:14" s="2" customFormat="1" ht="15.75">
      <c r="A13" s="15" t="s">
        <v>10</v>
      </c>
      <c r="B13" s="15"/>
      <c r="C13" s="15" t="s">
        <v>11</v>
      </c>
      <c r="D13" s="15">
        <v>13093610</v>
      </c>
      <c r="E13" s="16">
        <v>45296</v>
      </c>
      <c r="F13" s="17">
        <v>30</v>
      </c>
      <c r="G13" s="17"/>
      <c r="H13" s="17">
        <f>SUM(F13:G13)</f>
        <v>30</v>
      </c>
      <c r="I13" s="17"/>
      <c r="J13" s="17"/>
      <c r="K13" s="17">
        <v>-3</v>
      </c>
      <c r="L13" s="46">
        <f>SUM(H13:K13)</f>
        <v>27</v>
      </c>
      <c r="M13" s="15"/>
      <c r="N13" s="3"/>
    </row>
    <row r="14" spans="1:14" s="2" customFormat="1" ht="15.75">
      <c r="A14" s="15"/>
      <c r="B14" s="15"/>
      <c r="C14" s="15"/>
      <c r="D14" s="15"/>
      <c r="E14" s="16"/>
      <c r="F14" s="17"/>
      <c r="G14" s="17"/>
      <c r="H14" s="17"/>
      <c r="I14" s="17"/>
      <c r="J14" s="17"/>
      <c r="K14" s="17"/>
      <c r="L14" s="48">
        <f>SUM(L12:L13)</f>
        <v>221731</v>
      </c>
      <c r="M14" s="54">
        <v>45369</v>
      </c>
      <c r="N14" s="3"/>
    </row>
    <row r="15" spans="1:14" s="2" customFormat="1" ht="15.75">
      <c r="A15" s="15"/>
      <c r="B15" s="15"/>
      <c r="C15" s="15"/>
      <c r="D15" s="15"/>
      <c r="E15" s="16"/>
      <c r="F15" s="17"/>
      <c r="G15" s="17"/>
      <c r="H15" s="17"/>
      <c r="I15" s="17"/>
      <c r="J15" s="17"/>
      <c r="K15" s="17"/>
      <c r="L15" s="50"/>
      <c r="M15" s="16"/>
      <c r="N15" s="3"/>
    </row>
    <row r="16" spans="1:14" s="2" customFormat="1" ht="15.75">
      <c r="A16" s="15" t="s">
        <v>10</v>
      </c>
      <c r="B16" s="15"/>
      <c r="C16" s="15" t="s">
        <v>12</v>
      </c>
      <c r="D16" s="15">
        <v>12932650</v>
      </c>
      <c r="E16" s="16">
        <v>45287</v>
      </c>
      <c r="F16" s="17">
        <v>27540</v>
      </c>
      <c r="G16" s="17">
        <v>500</v>
      </c>
      <c r="H16" s="17">
        <f>SUM(F16:G16)</f>
        <v>28040</v>
      </c>
      <c r="I16" s="17"/>
      <c r="J16" s="17"/>
      <c r="K16" s="17">
        <v>-2754</v>
      </c>
      <c r="L16" s="46">
        <f>SUM(H16:K16)</f>
        <v>25286</v>
      </c>
      <c r="M16" s="54">
        <v>45369</v>
      </c>
      <c r="N16" s="3"/>
    </row>
    <row r="17" spans="1:14" s="2" customFormat="1" ht="15.75">
      <c r="A17" s="15"/>
      <c r="B17" s="15"/>
      <c r="C17" s="15"/>
      <c r="D17" s="15"/>
      <c r="E17" s="15"/>
      <c r="F17" s="17"/>
      <c r="G17" s="17"/>
      <c r="H17" s="17"/>
      <c r="I17" s="17"/>
      <c r="J17" s="17"/>
      <c r="K17" s="17"/>
      <c r="L17" s="50"/>
      <c r="M17" s="15"/>
      <c r="N17" s="3"/>
    </row>
    <row r="18" spans="1:14" ht="23.25" customHeight="1">
      <c r="A18" s="228" t="s">
        <v>28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9"/>
      <c r="M18" s="8"/>
      <c r="N18" s="31"/>
    </row>
    <row r="19" spans="1:14" s="2" customFormat="1" ht="15.75">
      <c r="A19" s="7" t="s">
        <v>0</v>
      </c>
      <c r="B19" s="7"/>
      <c r="C19" s="7" t="s">
        <v>1</v>
      </c>
      <c r="D19" s="7" t="s">
        <v>14</v>
      </c>
      <c r="E19" s="7" t="s">
        <v>2</v>
      </c>
      <c r="F19" s="25" t="s">
        <v>3</v>
      </c>
      <c r="G19" s="25" t="s">
        <v>4</v>
      </c>
      <c r="H19" s="25" t="s">
        <v>5</v>
      </c>
      <c r="I19" s="25" t="s">
        <v>6</v>
      </c>
      <c r="J19" s="25" t="s">
        <v>7</v>
      </c>
      <c r="K19" s="25" t="s">
        <v>8</v>
      </c>
      <c r="L19" s="44" t="s">
        <v>9</v>
      </c>
      <c r="M19" s="15"/>
      <c r="N19" s="3"/>
    </row>
    <row r="20" spans="1:14">
      <c r="A20" s="8" t="s">
        <v>18</v>
      </c>
      <c r="B20" s="8"/>
      <c r="C20" s="12" t="s">
        <v>19</v>
      </c>
      <c r="D20" s="12">
        <v>12625759</v>
      </c>
      <c r="E20" s="10">
        <v>44835</v>
      </c>
      <c r="F20" s="13">
        <v>18615</v>
      </c>
      <c r="G20" s="13"/>
      <c r="H20" s="13">
        <f>SUM(F20:G20)</f>
        <v>18615</v>
      </c>
      <c r="I20" s="13"/>
      <c r="J20" s="8"/>
      <c r="K20" s="13"/>
      <c r="L20" s="49">
        <f>SUM(H20:K20)</f>
        <v>18615</v>
      </c>
      <c r="M20" s="8" t="s">
        <v>22</v>
      </c>
      <c r="N20" s="55">
        <v>45436</v>
      </c>
    </row>
    <row r="21" spans="1:14">
      <c r="A21" s="8"/>
      <c r="B21" s="8"/>
      <c r="C21" s="8"/>
      <c r="D21" s="8"/>
      <c r="E21" s="8"/>
      <c r="F21" s="13"/>
      <c r="G21" s="13"/>
      <c r="H21" s="13"/>
      <c r="I21" s="13"/>
      <c r="J21" s="8"/>
      <c r="K21" s="13"/>
      <c r="L21" s="49"/>
      <c r="M21" s="8"/>
      <c r="N21" s="31"/>
    </row>
    <row r="22" spans="1:14">
      <c r="A22" s="8" t="s">
        <v>25</v>
      </c>
      <c r="B22" s="8"/>
      <c r="C22" s="8">
        <v>29177316</v>
      </c>
      <c r="D22" s="8">
        <v>13433313</v>
      </c>
      <c r="E22" s="10">
        <v>45353</v>
      </c>
      <c r="F22" s="13">
        <v>15272</v>
      </c>
      <c r="G22" s="13">
        <f>320.71</f>
        <v>320.70999999999998</v>
      </c>
      <c r="H22" s="13">
        <f>SUM(F22:G22)</f>
        <v>15592.71</v>
      </c>
      <c r="I22" s="13"/>
      <c r="J22" s="13"/>
      <c r="K22" s="13">
        <v>-1527.2</v>
      </c>
      <c r="L22" s="49">
        <f>SUM(H22:K22)</f>
        <v>14065.509999999998</v>
      </c>
      <c r="M22" s="8" t="s">
        <v>26</v>
      </c>
      <c r="N22" s="55">
        <v>45436</v>
      </c>
    </row>
    <row r="23" spans="1:14" s="2" customFormat="1" ht="15.75">
      <c r="F23" s="37"/>
      <c r="G23" s="37"/>
      <c r="H23" s="37"/>
      <c r="I23" s="37"/>
      <c r="K23" s="37"/>
      <c r="L23" s="37"/>
      <c r="M23" s="15"/>
      <c r="N23" s="3"/>
    </row>
    <row r="24" spans="1:14" s="2" customFormat="1" ht="15.75">
      <c r="F24" s="37"/>
      <c r="G24" s="37"/>
      <c r="H24" s="37"/>
      <c r="I24" s="37"/>
      <c r="K24" s="37"/>
      <c r="L24" s="37"/>
      <c r="M24" s="15"/>
      <c r="N24" s="3"/>
    </row>
    <row r="25" spans="1:14" s="2" customFormat="1" ht="15.75">
      <c r="F25" s="37"/>
      <c r="G25" s="37"/>
      <c r="H25" s="37"/>
      <c r="I25" s="37"/>
      <c r="K25" s="37"/>
      <c r="L25" s="37"/>
      <c r="M25" s="15"/>
      <c r="N25" s="3"/>
    </row>
    <row r="26" spans="1:14" s="2" customFormat="1" ht="15.75">
      <c r="F26" s="37"/>
      <c r="G26" s="37"/>
      <c r="H26" s="37"/>
      <c r="I26" s="37"/>
      <c r="K26" s="37"/>
      <c r="L26" s="37"/>
      <c r="M26" s="15"/>
      <c r="N26" s="3"/>
    </row>
    <row r="27" spans="1:14" ht="23.25" customHeight="1">
      <c r="A27" s="228" t="s">
        <v>29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9"/>
      <c r="M27" s="8"/>
      <c r="N27" s="31"/>
    </row>
    <row r="28" spans="1:14" s="2" customFormat="1" ht="15.75">
      <c r="A28" s="7" t="s">
        <v>0</v>
      </c>
      <c r="B28" s="7" t="s">
        <v>37</v>
      </c>
      <c r="C28" s="7" t="s">
        <v>1</v>
      </c>
      <c r="D28" s="7" t="s">
        <v>14</v>
      </c>
      <c r="E28" s="7" t="s">
        <v>2</v>
      </c>
      <c r="F28" s="25" t="s">
        <v>3</v>
      </c>
      <c r="G28" s="25" t="s">
        <v>4</v>
      </c>
      <c r="H28" s="25" t="s">
        <v>5</v>
      </c>
      <c r="I28" s="25" t="s">
        <v>6</v>
      </c>
      <c r="J28" s="25" t="s">
        <v>7</v>
      </c>
      <c r="K28" s="25" t="s">
        <v>8</v>
      </c>
      <c r="L28" s="44" t="s">
        <v>9</v>
      </c>
      <c r="M28" s="15"/>
      <c r="N28" s="3"/>
    </row>
    <row r="29" spans="1:14" s="2" customFormat="1" ht="15.75">
      <c r="A29" s="15" t="s">
        <v>23</v>
      </c>
      <c r="B29" s="15" t="s">
        <v>32</v>
      </c>
      <c r="C29" s="15" t="s">
        <v>24</v>
      </c>
      <c r="D29" s="15">
        <v>13390118</v>
      </c>
      <c r="E29" s="16">
        <v>45406</v>
      </c>
      <c r="F29" s="17">
        <v>399326</v>
      </c>
      <c r="G29" s="17">
        <f>3500+12698.57</f>
        <v>16198.57</v>
      </c>
      <c r="H29" s="17">
        <f>SUM(F29:G29)</f>
        <v>415524.57</v>
      </c>
      <c r="I29" s="17">
        <v>-298127.51</v>
      </c>
      <c r="J29" s="17">
        <f>SUM(H29:I29)</f>
        <v>117397.06</v>
      </c>
      <c r="K29" s="17">
        <v>-33942.71</v>
      </c>
      <c r="L29" s="46"/>
      <c r="M29" s="15"/>
      <c r="N29" s="3"/>
    </row>
    <row r="30" spans="1:14" s="29" customFormat="1" ht="15.75">
      <c r="A30" s="26" t="s">
        <v>23</v>
      </c>
      <c r="B30" s="26" t="s">
        <v>33</v>
      </c>
      <c r="C30" s="26" t="s">
        <v>24</v>
      </c>
      <c r="D30" s="26">
        <v>13477742</v>
      </c>
      <c r="E30" s="27">
        <v>45411</v>
      </c>
      <c r="F30" s="28">
        <v>-47982</v>
      </c>
      <c r="G30" s="28">
        <v>-1525.83</v>
      </c>
      <c r="H30" s="28">
        <f>SUM(F30:G30)</f>
        <v>-49507.83</v>
      </c>
      <c r="I30" s="28"/>
      <c r="J30" s="28"/>
      <c r="K30" s="28">
        <v>4078.47</v>
      </c>
      <c r="L30" s="51"/>
      <c r="M30" s="26"/>
      <c r="N30" s="56"/>
    </row>
    <row r="31" spans="1:14" s="29" customFormat="1" ht="15.75">
      <c r="A31" s="26"/>
      <c r="B31" s="26"/>
      <c r="C31" s="26"/>
      <c r="D31" s="26"/>
      <c r="E31" s="30"/>
      <c r="F31" s="18">
        <f>SUM(F29:F30)</f>
        <v>351344</v>
      </c>
      <c r="G31" s="18">
        <f>SUM(G29:G30)</f>
        <v>14672.74</v>
      </c>
      <c r="H31" s="18">
        <f>SUM(H29:H30)</f>
        <v>366016.74</v>
      </c>
      <c r="I31" s="18">
        <v>-298127.51</v>
      </c>
      <c r="J31" s="18">
        <f>SUM(H31:I31)</f>
        <v>67889.229999999981</v>
      </c>
      <c r="K31" s="18">
        <f>SUM(K29:K30)</f>
        <v>-29864.239999999998</v>
      </c>
      <c r="L31" s="48">
        <f>SUM(J31:K31)</f>
        <v>38024.989999999983</v>
      </c>
      <c r="M31" s="27">
        <v>45474</v>
      </c>
      <c r="N31" s="56"/>
    </row>
    <row r="32" spans="1:14" s="29" customFormat="1" ht="15.75">
      <c r="A32" s="26"/>
      <c r="B32" s="26"/>
      <c r="C32" s="26"/>
      <c r="D32" s="26"/>
      <c r="E32" s="16"/>
      <c r="F32" s="23"/>
      <c r="G32" s="23"/>
      <c r="H32" s="23"/>
      <c r="I32" s="23"/>
      <c r="J32" s="23"/>
      <c r="K32" s="23"/>
      <c r="L32" s="50"/>
      <c r="M32" s="26"/>
      <c r="N32" s="56"/>
    </row>
    <row r="33" spans="1:14" s="2" customFormat="1" ht="15.75">
      <c r="A33" s="15" t="s">
        <v>23</v>
      </c>
      <c r="B33" s="15" t="s">
        <v>34</v>
      </c>
      <c r="C33" s="15" t="s">
        <v>24</v>
      </c>
      <c r="D33" s="15">
        <v>13479328</v>
      </c>
      <c r="E33" s="16">
        <v>45415</v>
      </c>
      <c r="F33" s="17">
        <v>14325</v>
      </c>
      <c r="G33" s="17">
        <v>455.54</v>
      </c>
      <c r="H33" s="17">
        <f>SUM(F33:G33)</f>
        <v>14780.54</v>
      </c>
      <c r="I33" s="17">
        <v>-12567.98</v>
      </c>
      <c r="J33" s="17">
        <f>SUM(H33:I33)</f>
        <v>2212.5600000000013</v>
      </c>
      <c r="K33" s="17">
        <v>-1217.6300000000001</v>
      </c>
      <c r="L33" s="46">
        <f>SUM(J33:K33)</f>
        <v>994.9300000000012</v>
      </c>
      <c r="M33" s="16">
        <v>45481</v>
      </c>
      <c r="N33" s="3"/>
    </row>
    <row r="34" spans="1:14" s="29" customFormat="1" ht="15.75">
      <c r="A34" s="26"/>
      <c r="B34" s="15"/>
      <c r="C34" s="26"/>
      <c r="D34" s="26"/>
      <c r="E34" s="16"/>
      <c r="F34" s="23"/>
      <c r="G34" s="23"/>
      <c r="H34" s="23"/>
      <c r="I34" s="23"/>
      <c r="J34" s="23"/>
      <c r="K34" s="23"/>
      <c r="L34" s="50"/>
      <c r="M34" s="26"/>
      <c r="N34" s="56"/>
    </row>
    <row r="35" spans="1:14" s="2" customFormat="1" ht="15.75">
      <c r="A35" s="15" t="s">
        <v>23</v>
      </c>
      <c r="B35" s="15" t="s">
        <v>35</v>
      </c>
      <c r="C35" s="15" t="s">
        <v>31</v>
      </c>
      <c r="D35" s="15">
        <v>13396851</v>
      </c>
      <c r="E35" s="16">
        <v>45407</v>
      </c>
      <c r="F35" s="17">
        <v>111000</v>
      </c>
      <c r="G35" s="17">
        <f>3529.8</f>
        <v>3529.8</v>
      </c>
      <c r="H35" s="17">
        <f>SUM(F35:G35)</f>
        <v>114529.8</v>
      </c>
      <c r="I35" s="17">
        <v>-1729.41</v>
      </c>
      <c r="J35" s="17">
        <f>SUM(H35:I35)</f>
        <v>112800.39</v>
      </c>
      <c r="K35" s="17">
        <v>-11100</v>
      </c>
      <c r="L35" s="46">
        <f>SUM(J35:K35)</f>
        <v>101700.39</v>
      </c>
      <c r="M35" s="16">
        <v>45474</v>
      </c>
      <c r="N35" s="3"/>
    </row>
    <row r="36" spans="1:14" s="2" customFormat="1" ht="15.75">
      <c r="A36" s="15"/>
      <c r="B36" s="15"/>
      <c r="C36" s="15"/>
      <c r="D36" s="15"/>
      <c r="E36" s="16"/>
      <c r="F36" s="17"/>
      <c r="G36" s="17"/>
      <c r="H36" s="17"/>
      <c r="I36" s="17"/>
      <c r="J36" s="17"/>
      <c r="K36" s="17"/>
      <c r="L36" s="46"/>
      <c r="M36" s="15"/>
      <c r="N36" s="57"/>
    </row>
    <row r="37" spans="1:14" s="2" customFormat="1" ht="15.75">
      <c r="A37" s="15" t="s">
        <v>23</v>
      </c>
      <c r="B37" s="15" t="s">
        <v>36</v>
      </c>
      <c r="C37" s="15" t="s">
        <v>30</v>
      </c>
      <c r="D37" s="15">
        <v>13396859</v>
      </c>
      <c r="E37" s="16">
        <v>45407</v>
      </c>
      <c r="F37" s="17">
        <v>29500</v>
      </c>
      <c r="G37" s="17">
        <f>2500+938.1</f>
        <v>3438.1</v>
      </c>
      <c r="H37" s="17">
        <f>SUM(F37:G37)</f>
        <v>32938.1</v>
      </c>
      <c r="I37" s="17">
        <v>-26072.74</v>
      </c>
      <c r="J37" s="17">
        <f>SUM(H37:I37)</f>
        <v>6865.3599999999969</v>
      </c>
      <c r="K37" s="17">
        <v>-2950</v>
      </c>
      <c r="L37" s="46">
        <f>SUM(J37:K37)</f>
        <v>3915.3599999999969</v>
      </c>
      <c r="M37" s="16">
        <v>45474</v>
      </c>
      <c r="N37" s="3"/>
    </row>
    <row r="38" spans="1:14" s="2" customFormat="1" ht="15.75">
      <c r="A38" s="15"/>
      <c r="B38" s="15"/>
      <c r="C38" s="15"/>
      <c r="D38" s="15"/>
      <c r="E38" s="16"/>
      <c r="F38" s="17"/>
      <c r="G38" s="17"/>
      <c r="H38" s="17"/>
      <c r="I38" s="17"/>
      <c r="J38" s="17"/>
      <c r="K38" s="17"/>
      <c r="L38" s="46"/>
      <c r="M38" s="16"/>
      <c r="N38" s="3"/>
    </row>
    <row r="39" spans="1:14">
      <c r="A39" s="31"/>
      <c r="B39" s="31"/>
      <c r="C39" s="31"/>
      <c r="D39" s="31"/>
      <c r="E39" s="8"/>
      <c r="F39" s="38"/>
      <c r="G39" s="38"/>
      <c r="H39" s="38"/>
      <c r="I39" s="38"/>
      <c r="J39" s="31"/>
      <c r="K39" s="38"/>
      <c r="L39" s="52"/>
      <c r="M39" s="8"/>
      <c r="N39" s="31"/>
    </row>
    <row r="40" spans="1:14">
      <c r="A40" s="31"/>
      <c r="B40" s="31"/>
      <c r="C40" s="31"/>
      <c r="D40" s="31"/>
      <c r="E40" s="8"/>
      <c r="F40" s="38"/>
      <c r="G40" s="38"/>
      <c r="H40" s="38"/>
      <c r="I40" s="38"/>
      <c r="J40" s="31"/>
      <c r="K40" s="38"/>
      <c r="L40" s="52"/>
      <c r="M40" s="8"/>
      <c r="N40" s="31"/>
    </row>
    <row r="41" spans="1:14">
      <c r="A41" s="31"/>
      <c r="B41" s="31"/>
      <c r="C41" s="31"/>
      <c r="D41" s="31"/>
      <c r="E41" s="8"/>
      <c r="F41" s="38"/>
      <c r="G41" s="38"/>
      <c r="H41" s="38"/>
      <c r="I41" s="38"/>
      <c r="J41" s="31"/>
      <c r="K41" s="38"/>
      <c r="L41" s="52"/>
      <c r="M41" s="8"/>
      <c r="N41" s="31"/>
    </row>
    <row r="42" spans="1:14">
      <c r="A42" s="32" t="s">
        <v>0</v>
      </c>
      <c r="B42" s="32" t="s">
        <v>37</v>
      </c>
      <c r="C42" s="32" t="s">
        <v>1</v>
      </c>
      <c r="D42" s="32" t="s">
        <v>14</v>
      </c>
      <c r="E42" s="32" t="s">
        <v>2</v>
      </c>
      <c r="F42" s="33" t="s">
        <v>3</v>
      </c>
      <c r="G42" s="33" t="s">
        <v>4</v>
      </c>
      <c r="H42" s="33" t="s">
        <v>5</v>
      </c>
      <c r="I42" s="33" t="s">
        <v>6</v>
      </c>
      <c r="J42" s="33" t="s">
        <v>7</v>
      </c>
      <c r="K42" s="33" t="s">
        <v>8</v>
      </c>
      <c r="L42" s="53" t="s">
        <v>9</v>
      </c>
      <c r="M42" s="8"/>
      <c r="N42" s="31"/>
    </row>
    <row r="43" spans="1:14">
      <c r="A43" s="8" t="s">
        <v>38</v>
      </c>
      <c r="B43" s="8" t="s">
        <v>40</v>
      </c>
      <c r="C43" s="8" t="s">
        <v>39</v>
      </c>
      <c r="D43" s="8">
        <v>13266944</v>
      </c>
      <c r="E43" s="10">
        <v>45376</v>
      </c>
      <c r="F43" s="13">
        <v>316632</v>
      </c>
      <c r="G43" s="13">
        <f>18586.24</f>
        <v>18586.240000000002</v>
      </c>
      <c r="H43" s="13">
        <f>SUM(F43:G43)</f>
        <v>335218.24</v>
      </c>
      <c r="I43" s="13">
        <v>-296297.18</v>
      </c>
      <c r="J43" s="13">
        <f>SUM(H43:I43)</f>
        <v>38921.06</v>
      </c>
      <c r="K43" s="13">
        <v>-22164.240000000002</v>
      </c>
      <c r="L43" s="49">
        <f>SUM(J43:K43)</f>
        <v>16756.819999999996</v>
      </c>
      <c r="M43" s="10">
        <v>45488</v>
      </c>
      <c r="N43" s="31"/>
    </row>
    <row r="44" spans="1:14">
      <c r="A44" s="8"/>
      <c r="B44" s="8"/>
      <c r="C44" s="8"/>
      <c r="D44" s="8"/>
      <c r="E44" s="8"/>
      <c r="F44" s="13"/>
      <c r="G44" s="13"/>
      <c r="H44" s="13"/>
      <c r="I44" s="13"/>
      <c r="J44" s="13"/>
      <c r="K44" s="13"/>
      <c r="L44" s="49"/>
      <c r="M44" s="8"/>
      <c r="N44" s="31"/>
    </row>
    <row r="45" spans="1:14">
      <c r="A45" s="8" t="s">
        <v>41</v>
      </c>
      <c r="B45" s="8" t="s">
        <v>40</v>
      </c>
      <c r="C45" s="8" t="s">
        <v>42</v>
      </c>
      <c r="D45" s="8">
        <v>13758049</v>
      </c>
      <c r="E45" s="10">
        <v>45513</v>
      </c>
      <c r="F45" s="13">
        <v>125940</v>
      </c>
      <c r="G45" s="13">
        <f>7167+4004.89</f>
        <v>11171.89</v>
      </c>
      <c r="H45" s="13">
        <f>SUM(F45:G45)</f>
        <v>137111.89000000001</v>
      </c>
      <c r="I45" s="13">
        <v>-97458.66</v>
      </c>
      <c r="J45" s="13">
        <f>SUM(H45:I45)</f>
        <v>39653.23000000001</v>
      </c>
      <c r="K45" s="13">
        <v>-12594</v>
      </c>
      <c r="L45" s="49">
        <f>SUM(J45:K45)</f>
        <v>27059.23000000001</v>
      </c>
      <c r="M45" s="10">
        <v>45542</v>
      </c>
      <c r="N45" s="31"/>
    </row>
    <row r="46" spans="1:14">
      <c r="A46" s="8"/>
      <c r="B46" s="8"/>
      <c r="C46" s="8"/>
      <c r="D46" s="8"/>
      <c r="E46" s="8"/>
      <c r="F46" s="13"/>
      <c r="G46" s="13"/>
      <c r="H46" s="13"/>
      <c r="I46" s="13"/>
      <c r="J46" s="8"/>
      <c r="K46" s="13"/>
      <c r="L46" s="49"/>
      <c r="M46" s="8"/>
      <c r="N46" s="31"/>
    </row>
    <row r="47" spans="1:14">
      <c r="A47" s="8" t="s">
        <v>43</v>
      </c>
      <c r="B47" s="8" t="s">
        <v>40</v>
      </c>
      <c r="C47" s="13" t="s">
        <v>44</v>
      </c>
      <c r="D47" s="34">
        <v>13774922</v>
      </c>
      <c r="E47" s="13"/>
      <c r="F47" s="13">
        <v>9865.42</v>
      </c>
      <c r="G47" s="13"/>
      <c r="H47" s="13">
        <f>SUM(F47:G47)</f>
        <v>9865.42</v>
      </c>
      <c r="I47" s="13">
        <v>-7399.07</v>
      </c>
      <c r="J47" s="13">
        <f>SUM(H47:I47)</f>
        <v>2466.3500000000004</v>
      </c>
      <c r="K47" s="13">
        <v>-986.54</v>
      </c>
      <c r="L47" s="49">
        <f>SUM(J47:K47)</f>
        <v>1479.8100000000004</v>
      </c>
      <c r="M47" s="10">
        <v>45555</v>
      </c>
      <c r="N47" s="31"/>
    </row>
    <row r="48" spans="1:14">
      <c r="A48" s="8"/>
      <c r="B48" s="8"/>
      <c r="C48" s="8"/>
      <c r="D48" s="8"/>
      <c r="E48" s="13"/>
      <c r="F48" s="13"/>
      <c r="G48" s="13"/>
      <c r="H48" s="13"/>
      <c r="I48" s="13"/>
      <c r="J48" s="13"/>
      <c r="K48" s="13"/>
      <c r="L48" s="49"/>
      <c r="M48" s="8"/>
      <c r="N48" s="31"/>
    </row>
    <row r="49" spans="1:17">
      <c r="A49" s="8" t="s">
        <v>53</v>
      </c>
      <c r="B49" s="8"/>
      <c r="C49" s="8" t="s">
        <v>47</v>
      </c>
      <c r="D49" s="8">
        <v>13801043</v>
      </c>
      <c r="E49" s="10">
        <v>45508</v>
      </c>
      <c r="F49" s="13">
        <v>43094</v>
      </c>
      <c r="G49" s="13">
        <v>500</v>
      </c>
      <c r="H49" s="13">
        <f>SUM(F49:G49)</f>
        <v>43594</v>
      </c>
      <c r="I49" s="13">
        <v>-30892.2</v>
      </c>
      <c r="J49" s="42">
        <f>SUM(H49:I49)</f>
        <v>12701.8</v>
      </c>
      <c r="K49" s="13">
        <v>-4309.3999999999996</v>
      </c>
      <c r="L49" s="49">
        <f>SUM(J49:K49)</f>
        <v>8392.4</v>
      </c>
      <c r="M49" s="10">
        <v>45555</v>
      </c>
      <c r="N49" s="31"/>
    </row>
    <row r="50" spans="1:17" ht="15.75">
      <c r="A50" s="36"/>
      <c r="B50" s="8"/>
      <c r="C50" s="8"/>
      <c r="D50" s="8"/>
      <c r="E50" s="8"/>
      <c r="F50" s="11"/>
      <c r="G50" s="11"/>
      <c r="H50" s="11"/>
      <c r="I50" s="11"/>
      <c r="J50" s="11"/>
      <c r="K50" s="11"/>
      <c r="L50" s="47"/>
      <c r="M50" s="8"/>
      <c r="N50" s="31"/>
    </row>
    <row r="51" spans="1:17">
      <c r="A51" s="41" t="s">
        <v>45</v>
      </c>
      <c r="B51" s="8"/>
      <c r="C51" s="8" t="s">
        <v>46</v>
      </c>
      <c r="D51" s="8">
        <v>13777019</v>
      </c>
      <c r="E51" s="35">
        <v>45504</v>
      </c>
      <c r="F51" s="13">
        <v>7702.75</v>
      </c>
      <c r="G51" s="13"/>
      <c r="H51" s="13">
        <f>SUM(F51:G51)</f>
        <v>7702.75</v>
      </c>
      <c r="I51" s="13">
        <v>-5777.06</v>
      </c>
      <c r="J51" s="13">
        <f>SUM(H51:I51)</f>
        <v>1925.6899999999996</v>
      </c>
      <c r="K51" s="13">
        <v>-770.28</v>
      </c>
      <c r="L51" s="49">
        <f>SUM(J51:K51)</f>
        <v>1155.4099999999996</v>
      </c>
      <c r="M51" s="8" t="s">
        <v>60</v>
      </c>
      <c r="N51" s="31"/>
    </row>
    <row r="52" spans="1:17">
      <c r="A52" s="31"/>
      <c r="B52" s="31"/>
      <c r="C52" s="31"/>
      <c r="D52" s="31"/>
      <c r="E52" s="8"/>
      <c r="F52" s="38"/>
      <c r="G52" s="38"/>
      <c r="H52" s="38"/>
      <c r="I52" s="38"/>
      <c r="J52" s="31"/>
      <c r="K52" s="38"/>
      <c r="L52" s="52"/>
      <c r="M52" s="8"/>
      <c r="N52" s="31"/>
    </row>
    <row r="53" spans="1:17">
      <c r="A53" s="32" t="s">
        <v>0</v>
      </c>
      <c r="B53" s="32" t="s">
        <v>37</v>
      </c>
      <c r="C53" s="32" t="s">
        <v>1</v>
      </c>
      <c r="D53" s="32" t="s">
        <v>14</v>
      </c>
      <c r="E53" s="32" t="s">
        <v>2</v>
      </c>
      <c r="F53" s="33" t="s">
        <v>3</v>
      </c>
      <c r="G53" s="33" t="s">
        <v>4</v>
      </c>
      <c r="H53" s="33" t="s">
        <v>5</v>
      </c>
      <c r="I53" s="33" t="s">
        <v>6</v>
      </c>
      <c r="J53" s="33" t="s">
        <v>7</v>
      </c>
      <c r="K53" s="33" t="s">
        <v>8</v>
      </c>
      <c r="L53" s="53" t="s">
        <v>9</v>
      </c>
      <c r="M53" s="8"/>
      <c r="N53" s="31"/>
    </row>
    <row r="54" spans="1:17" s="6" customFormat="1" ht="18.75">
      <c r="A54" s="62" t="s">
        <v>52</v>
      </c>
      <c r="B54" s="62" t="s">
        <v>58</v>
      </c>
      <c r="C54" s="62" t="s">
        <v>49</v>
      </c>
      <c r="D54" s="62">
        <v>13872506</v>
      </c>
      <c r="E54" s="63">
        <v>45528</v>
      </c>
      <c r="F54" s="64">
        <v>101108</v>
      </c>
      <c r="G54" s="64">
        <f>1000+3247.03</f>
        <v>4247.0300000000007</v>
      </c>
      <c r="H54" s="64">
        <f>SUM(F54:G54)</f>
        <v>105355.03</v>
      </c>
      <c r="I54" s="64">
        <f>-83484.02-11419.2</f>
        <v>-94903.22</v>
      </c>
      <c r="J54" s="65">
        <f>SUM(H54:I54)</f>
        <v>10451.809999999998</v>
      </c>
      <c r="K54" s="64">
        <v>-10110</v>
      </c>
      <c r="L54" s="66">
        <f>SUM(J54:K54)</f>
        <v>341.80999999999767</v>
      </c>
      <c r="M54" s="63">
        <v>45587</v>
      </c>
      <c r="N54" s="67"/>
      <c r="O54" s="68"/>
      <c r="P54" s="68"/>
      <c r="Q54" s="68"/>
    </row>
    <row r="55" spans="1:17" s="6" customFormat="1" ht="18.75">
      <c r="A55" s="62" t="s">
        <v>52</v>
      </c>
      <c r="B55" s="62" t="s">
        <v>59</v>
      </c>
      <c r="C55" s="62" t="s">
        <v>48</v>
      </c>
      <c r="D55" s="62">
        <v>13866093</v>
      </c>
      <c r="E55" s="63">
        <v>45528</v>
      </c>
      <c r="F55" s="64">
        <v>47678</v>
      </c>
      <c r="G55" s="64">
        <v>500</v>
      </c>
      <c r="H55" s="64">
        <f>SUM(F55:G55)</f>
        <v>48178</v>
      </c>
      <c r="I55" s="64">
        <f>-38142.4-4916</f>
        <v>-43058.400000000001</v>
      </c>
      <c r="J55" s="65">
        <f>SUM(H55:I55)</f>
        <v>5119.5999999999985</v>
      </c>
      <c r="K55" s="64">
        <v>-4767.8</v>
      </c>
      <c r="L55" s="66">
        <f>SUM(J55:K55)</f>
        <v>351.79999999999836</v>
      </c>
      <c r="M55" s="63">
        <v>45587</v>
      </c>
      <c r="N55" s="67"/>
      <c r="O55" s="68"/>
      <c r="P55" s="68"/>
      <c r="Q55" s="68"/>
    </row>
    <row r="56" spans="1:17" s="4" customFormat="1" ht="18.75">
      <c r="A56" s="69"/>
      <c r="B56" s="69"/>
      <c r="C56" s="69"/>
      <c r="D56" s="69"/>
      <c r="E56" s="70"/>
      <c r="F56" s="71"/>
      <c r="G56" s="71"/>
      <c r="H56" s="71"/>
      <c r="I56" s="71"/>
      <c r="J56" s="69"/>
      <c r="K56" s="71"/>
      <c r="L56" s="72"/>
      <c r="M56" s="69"/>
      <c r="N56" s="73"/>
      <c r="O56" s="74"/>
      <c r="P56" s="74"/>
      <c r="Q56" s="74"/>
    </row>
    <row r="57" spans="1:17" s="6" customFormat="1" ht="18.75">
      <c r="A57" s="75" t="s">
        <v>51</v>
      </c>
      <c r="B57" s="62" t="s">
        <v>40</v>
      </c>
      <c r="C57" s="75" t="s">
        <v>50</v>
      </c>
      <c r="D57" s="75">
        <v>13904291</v>
      </c>
      <c r="E57" s="76">
        <v>45539</v>
      </c>
      <c r="F57" s="77">
        <v>536877</v>
      </c>
      <c r="G57" s="77">
        <v>4684.8</v>
      </c>
      <c r="H57" s="77">
        <f>SUM(F57:G57)</f>
        <v>541561.80000000005</v>
      </c>
      <c r="I57" s="77">
        <v>-407167.25</v>
      </c>
      <c r="J57" s="78">
        <f>SUM(H57:I57)</f>
        <v>134394.55000000005</v>
      </c>
      <c r="K57" s="77">
        <v>-42950.16</v>
      </c>
      <c r="L57" s="79">
        <f>SUM(J57:K57)</f>
        <v>91444.390000000043</v>
      </c>
      <c r="M57" s="63">
        <v>45587</v>
      </c>
      <c r="N57" s="67"/>
      <c r="O57" s="68"/>
      <c r="P57" s="68"/>
      <c r="Q57" s="68"/>
    </row>
    <row r="58" spans="1:17" s="4" customFormat="1" ht="18.75">
      <c r="A58" s="69"/>
      <c r="B58" s="69"/>
      <c r="C58" s="69"/>
      <c r="D58" s="69"/>
      <c r="E58" s="69"/>
      <c r="F58" s="71"/>
      <c r="G58" s="71"/>
      <c r="H58" s="71"/>
      <c r="I58" s="71"/>
      <c r="J58" s="80"/>
      <c r="K58" s="71"/>
      <c r="L58" s="72"/>
      <c r="M58" s="69"/>
      <c r="N58" s="73"/>
      <c r="O58" s="74"/>
      <c r="P58" s="74"/>
      <c r="Q58" s="74"/>
    </row>
    <row r="59" spans="1:17" ht="18.75">
      <c r="A59" s="81" t="s">
        <v>57</v>
      </c>
      <c r="B59" s="81" t="s">
        <v>40</v>
      </c>
      <c r="C59" s="81" t="s">
        <v>63</v>
      </c>
      <c r="D59" s="81">
        <v>13983901</v>
      </c>
      <c r="E59" s="82">
        <v>45556</v>
      </c>
      <c r="F59" s="83"/>
      <c r="G59" s="83">
        <v>3500</v>
      </c>
      <c r="H59" s="83">
        <f>G59</f>
        <v>3500</v>
      </c>
      <c r="I59" s="83"/>
      <c r="J59" s="81"/>
      <c r="K59" s="83"/>
      <c r="L59" s="84">
        <f>SUM(H59:K59)</f>
        <v>3500</v>
      </c>
      <c r="M59" s="82">
        <v>45602</v>
      </c>
      <c r="N59" s="85"/>
      <c r="O59" s="86"/>
      <c r="P59" s="86"/>
      <c r="Q59" s="86"/>
    </row>
    <row r="60" spans="1:17" ht="18.75">
      <c r="A60" s="81" t="s">
        <v>57</v>
      </c>
      <c r="B60" s="81" t="s">
        <v>40</v>
      </c>
      <c r="C60" s="81" t="s">
        <v>55</v>
      </c>
      <c r="D60" s="81">
        <v>1000312535</v>
      </c>
      <c r="E60" s="82">
        <v>45556</v>
      </c>
      <c r="F60" s="83">
        <v>419672</v>
      </c>
      <c r="G60" s="83">
        <f>755.41+12590.16</f>
        <v>13345.57</v>
      </c>
      <c r="H60" s="83">
        <f>SUM(F60:G60)</f>
        <v>433017.57</v>
      </c>
      <c r="I60" s="83">
        <v>-310006.15000000002</v>
      </c>
      <c r="J60" s="87">
        <f>SUM(H60:I60)</f>
        <v>123011.41999999998</v>
      </c>
      <c r="K60" s="71">
        <f>-F60*10/100</f>
        <v>-41967.199999999997</v>
      </c>
      <c r="L60" s="88">
        <f>SUM(J60:K60)</f>
        <v>81044.219999999987</v>
      </c>
      <c r="M60" s="82">
        <v>45602</v>
      </c>
      <c r="N60" s="85"/>
      <c r="O60" s="86"/>
      <c r="P60" s="86"/>
      <c r="Q60" s="86"/>
    </row>
    <row r="61" spans="1:17" ht="18.75">
      <c r="A61" s="81"/>
      <c r="B61" s="81"/>
      <c r="C61" s="81"/>
      <c r="D61" s="81"/>
      <c r="E61" s="81"/>
      <c r="F61" s="83"/>
      <c r="G61" s="83"/>
      <c r="H61" s="83"/>
      <c r="I61" s="83"/>
      <c r="J61" s="81"/>
      <c r="K61" s="83"/>
      <c r="L61" s="86"/>
      <c r="M61" s="81"/>
      <c r="N61" s="85"/>
      <c r="O61" s="86"/>
      <c r="P61" s="86"/>
      <c r="Q61" s="86"/>
    </row>
    <row r="62" spans="1:17" ht="18.75">
      <c r="A62" s="81"/>
      <c r="B62" s="81"/>
      <c r="C62" s="81"/>
      <c r="D62" s="81"/>
      <c r="E62" s="81"/>
      <c r="F62" s="83"/>
      <c r="G62" s="83"/>
      <c r="H62" s="83"/>
      <c r="I62" s="83"/>
      <c r="J62" s="81"/>
      <c r="K62" s="83"/>
      <c r="L62" s="84"/>
      <c r="M62" s="81"/>
      <c r="N62" s="85"/>
      <c r="O62" s="86"/>
      <c r="P62" s="86"/>
      <c r="Q62" s="86"/>
    </row>
    <row r="63" spans="1:17" s="6" customFormat="1" ht="18.75">
      <c r="A63" s="62" t="s">
        <v>61</v>
      </c>
      <c r="B63" s="62"/>
      <c r="C63" s="62" t="s">
        <v>62</v>
      </c>
      <c r="D63" s="62">
        <v>14047747</v>
      </c>
      <c r="E63" s="63">
        <v>45595</v>
      </c>
      <c r="F63" s="64">
        <v>17114</v>
      </c>
      <c r="G63" s="64">
        <f>544.23</f>
        <v>544.23</v>
      </c>
      <c r="H63" s="64">
        <f>SUM(F63:G63)</f>
        <v>17658.23</v>
      </c>
      <c r="I63" s="64">
        <v>-9648.27</v>
      </c>
      <c r="J63" s="65">
        <f>SUM(H63:I63)</f>
        <v>8009.9599999999991</v>
      </c>
      <c r="K63" s="64">
        <v>-1454.69</v>
      </c>
      <c r="L63" s="66">
        <f>SUM(J63:K63)</f>
        <v>6555.2699999999986</v>
      </c>
      <c r="M63" s="89" t="s">
        <v>64</v>
      </c>
      <c r="N63" s="67"/>
      <c r="O63" s="68"/>
      <c r="P63" s="68"/>
      <c r="Q63" s="68"/>
    </row>
    <row r="64" spans="1:17" s="6" customFormat="1" ht="18.75">
      <c r="A64" s="62"/>
      <c r="B64" s="62"/>
      <c r="C64" s="62"/>
      <c r="D64" s="62"/>
      <c r="E64" s="63"/>
      <c r="F64" s="64"/>
      <c r="G64" s="64"/>
      <c r="H64" s="64"/>
      <c r="I64" s="64"/>
      <c r="J64" s="65"/>
      <c r="K64" s="64"/>
      <c r="L64" s="66"/>
      <c r="M64" s="90"/>
      <c r="N64" s="67"/>
      <c r="O64" s="68"/>
      <c r="P64" s="68"/>
      <c r="Q64" s="68"/>
    </row>
    <row r="65" spans="1:18" ht="18.75">
      <c r="A65" s="81"/>
      <c r="B65" s="81"/>
      <c r="C65" s="81"/>
      <c r="D65" s="81"/>
      <c r="E65" s="81"/>
      <c r="F65" s="91" t="s">
        <v>3</v>
      </c>
      <c r="G65" s="91" t="s">
        <v>4</v>
      </c>
      <c r="H65" s="91" t="s">
        <v>5</v>
      </c>
      <c r="I65" s="91" t="s">
        <v>6</v>
      </c>
      <c r="J65" s="91" t="s">
        <v>7</v>
      </c>
      <c r="K65" s="91" t="s">
        <v>8</v>
      </c>
      <c r="L65" s="92" t="s">
        <v>9</v>
      </c>
      <c r="M65" s="81"/>
      <c r="N65" s="85"/>
      <c r="O65" s="86"/>
      <c r="P65" s="86"/>
      <c r="Q65" s="86"/>
    </row>
    <row r="66" spans="1:18" s="4" customFormat="1" ht="18.75">
      <c r="A66" s="62" t="s">
        <v>56</v>
      </c>
      <c r="B66" s="62" t="s">
        <v>40</v>
      </c>
      <c r="C66" s="62" t="s">
        <v>54</v>
      </c>
      <c r="D66" s="62">
        <v>13967894</v>
      </c>
      <c r="E66" s="62"/>
      <c r="F66" s="64">
        <v>254651</v>
      </c>
      <c r="G66" s="64">
        <f>13959+8097.9</f>
        <v>22056.9</v>
      </c>
      <c r="H66" s="64">
        <f>SUM(F66:G66)</f>
        <v>276707.90000000002</v>
      </c>
      <c r="I66" s="64">
        <v>-177319.32</v>
      </c>
      <c r="J66" s="65">
        <f>SUM(H66:I66)</f>
        <v>99388.580000000016</v>
      </c>
      <c r="K66" s="64">
        <f>-F66*10/100</f>
        <v>-25465.1</v>
      </c>
      <c r="L66" s="64"/>
      <c r="M66" s="69"/>
      <c r="N66" s="73"/>
      <c r="O66" s="74"/>
      <c r="P66" s="74"/>
      <c r="Q66" s="74"/>
    </row>
    <row r="67" spans="1:18" ht="18.75">
      <c r="A67" s="62" t="s">
        <v>56</v>
      </c>
      <c r="B67" s="62" t="s">
        <v>40</v>
      </c>
      <c r="C67" s="62" t="s">
        <v>54</v>
      </c>
      <c r="D67" s="81">
        <v>14109212</v>
      </c>
      <c r="E67" s="82"/>
      <c r="F67" s="83">
        <v>-14886</v>
      </c>
      <c r="G67" s="83">
        <v>-473.37</v>
      </c>
      <c r="H67" s="83">
        <f>SUM(F67:G67)</f>
        <v>-15359.37</v>
      </c>
      <c r="I67" s="83"/>
      <c r="J67" s="81"/>
      <c r="K67" s="71">
        <v>1488.6</v>
      </c>
      <c r="L67" s="83"/>
      <c r="M67" s="81"/>
      <c r="N67" s="85"/>
      <c r="O67" s="86"/>
      <c r="P67" s="86"/>
      <c r="Q67" s="86"/>
    </row>
    <row r="68" spans="1:18" ht="18.75">
      <c r="A68" s="85"/>
      <c r="B68" s="85"/>
      <c r="C68" s="85"/>
      <c r="D68" s="85"/>
      <c r="E68" s="85"/>
      <c r="F68" s="93">
        <f>SUM(F66:F67)</f>
        <v>239765</v>
      </c>
      <c r="G68" s="93">
        <f>SUM(G66:G67)</f>
        <v>21583.530000000002</v>
      </c>
      <c r="H68" s="93">
        <f>SUM(H66:H67)</f>
        <v>261348.53000000003</v>
      </c>
      <c r="I68" s="93">
        <f>I66</f>
        <v>-177319.32</v>
      </c>
      <c r="J68" s="94">
        <f>SUM(H68:I68)</f>
        <v>84029.210000000021</v>
      </c>
      <c r="K68" s="93">
        <f>SUM(K66:K67)</f>
        <v>-23976.5</v>
      </c>
      <c r="L68" s="93">
        <f>SUM(J68:K68)</f>
        <v>60052.710000000021</v>
      </c>
      <c r="M68" s="81"/>
      <c r="N68" s="85"/>
      <c r="O68" s="86"/>
      <c r="P68" s="86"/>
      <c r="Q68" s="86"/>
    </row>
    <row r="69" spans="1:18" ht="18.75">
      <c r="A69" s="85"/>
      <c r="B69" s="85"/>
      <c r="C69" s="85"/>
      <c r="D69" s="85"/>
      <c r="E69" s="85"/>
      <c r="F69" s="93"/>
      <c r="G69" s="93"/>
      <c r="H69" s="93"/>
      <c r="I69" s="93"/>
      <c r="J69" s="85"/>
      <c r="K69" s="93" t="s">
        <v>65</v>
      </c>
      <c r="L69" s="95">
        <v>-20515.14</v>
      </c>
      <c r="M69" s="82">
        <v>45615</v>
      </c>
      <c r="N69" s="85"/>
      <c r="O69" s="86"/>
      <c r="P69" s="86"/>
      <c r="Q69" s="86"/>
      <c r="R69" s="2"/>
    </row>
    <row r="70" spans="1:18" ht="18.75" hidden="1">
      <c r="A70" s="85"/>
      <c r="B70" s="85"/>
      <c r="C70" s="85"/>
      <c r="D70" s="85"/>
      <c r="E70" s="85"/>
      <c r="F70" s="93"/>
      <c r="G70" s="93"/>
      <c r="H70" s="93"/>
      <c r="I70" s="93"/>
      <c r="J70" s="85"/>
      <c r="K70" s="93" t="s">
        <v>9</v>
      </c>
      <c r="L70" s="95">
        <f>SUM(L68:L69)</f>
        <v>39537.570000000022</v>
      </c>
      <c r="M70" s="82">
        <v>45611</v>
      </c>
      <c r="N70" s="85"/>
      <c r="O70" s="86"/>
      <c r="P70" s="86"/>
      <c r="Q70" s="86"/>
      <c r="R70" s="2"/>
    </row>
    <row r="71" spans="1:18" ht="18.75" hidden="1">
      <c r="A71" s="85"/>
      <c r="B71" s="85"/>
      <c r="C71" s="85"/>
      <c r="D71" s="85"/>
      <c r="E71" s="85"/>
      <c r="F71" s="93"/>
      <c r="G71" s="93"/>
      <c r="H71" s="93"/>
      <c r="I71" s="93"/>
      <c r="J71" s="85"/>
      <c r="K71" s="93"/>
      <c r="L71" s="115"/>
      <c r="M71" s="82"/>
      <c r="N71" s="85"/>
      <c r="O71" s="86"/>
      <c r="P71" s="86"/>
      <c r="Q71" s="86"/>
      <c r="R71" s="2"/>
    </row>
    <row r="72" spans="1:18" ht="18.75">
      <c r="A72" s="85"/>
      <c r="B72" s="85"/>
      <c r="C72" s="85"/>
      <c r="D72" s="85"/>
      <c r="E72" s="85"/>
      <c r="F72" s="93"/>
      <c r="G72" s="93"/>
      <c r="H72" s="93"/>
      <c r="I72" s="93"/>
      <c r="J72" s="85"/>
      <c r="K72" s="93"/>
      <c r="L72" s="115"/>
      <c r="M72" s="82"/>
      <c r="N72" s="85"/>
      <c r="O72" s="86"/>
      <c r="P72" s="86"/>
      <c r="Q72" s="86"/>
      <c r="R72" s="2"/>
    </row>
    <row r="73" spans="1:18" ht="18.75">
      <c r="A73" s="62"/>
      <c r="B73" s="85"/>
      <c r="C73" s="85"/>
      <c r="D73" s="85"/>
      <c r="E73" s="85"/>
      <c r="F73" s="93"/>
      <c r="G73" s="93"/>
      <c r="H73" s="93"/>
      <c r="I73" s="93"/>
      <c r="J73" s="85"/>
      <c r="K73" s="93"/>
      <c r="L73" s="96"/>
      <c r="M73" s="81"/>
      <c r="N73" s="85"/>
      <c r="O73" s="86"/>
      <c r="P73" s="86"/>
      <c r="Q73" s="86"/>
      <c r="R73" s="2"/>
    </row>
    <row r="100" spans="1:18" ht="18.75">
      <c r="A100" s="85"/>
      <c r="B100" s="85"/>
      <c r="C100" s="85"/>
      <c r="D100" s="85"/>
      <c r="E100" s="85"/>
      <c r="F100" s="93"/>
      <c r="G100" s="93"/>
      <c r="H100" s="93"/>
      <c r="I100" s="93"/>
      <c r="J100" s="85"/>
      <c r="K100" s="93"/>
      <c r="L100" s="96"/>
      <c r="M100" s="81"/>
      <c r="N100" s="85"/>
      <c r="O100" s="86"/>
      <c r="P100" s="86"/>
      <c r="Q100" s="86"/>
      <c r="R100" s="2"/>
    </row>
    <row r="101" spans="1:18" ht="18.75">
      <c r="A101" s="85"/>
      <c r="B101" s="85"/>
      <c r="C101" s="85"/>
      <c r="D101" s="85"/>
      <c r="E101" s="85"/>
      <c r="F101" s="93"/>
      <c r="G101" s="93"/>
      <c r="H101" s="93"/>
      <c r="I101" s="93"/>
      <c r="J101" s="85"/>
      <c r="K101" s="93"/>
      <c r="L101" s="96"/>
      <c r="M101" s="81"/>
      <c r="N101" s="85"/>
      <c r="O101" s="86"/>
      <c r="P101" s="86"/>
      <c r="Q101" s="86"/>
      <c r="R101" s="2"/>
    </row>
    <row r="102" spans="1:18" ht="18.75">
      <c r="A102" s="85"/>
      <c r="B102" s="85"/>
      <c r="C102" s="85"/>
      <c r="D102" s="85"/>
      <c r="E102" s="85"/>
      <c r="F102" s="93"/>
      <c r="G102" s="93"/>
      <c r="H102" s="93"/>
      <c r="I102" s="93"/>
      <c r="J102" s="85"/>
      <c r="K102" s="93"/>
      <c r="L102" s="96"/>
      <c r="M102" s="81"/>
      <c r="N102" s="85"/>
      <c r="O102" s="86"/>
      <c r="P102" s="86"/>
      <c r="Q102" s="86"/>
      <c r="R102" s="2"/>
    </row>
    <row r="103" spans="1:18" ht="18.75">
      <c r="A103" s="85"/>
      <c r="B103" s="85"/>
      <c r="C103" s="85"/>
      <c r="D103" s="85"/>
      <c r="E103" s="85"/>
      <c r="F103" s="93"/>
      <c r="G103" s="93"/>
      <c r="H103" s="93"/>
      <c r="I103" s="93"/>
      <c r="J103" s="85"/>
      <c r="K103" s="93"/>
      <c r="L103" s="96"/>
      <c r="M103" s="81"/>
      <c r="N103" s="85"/>
      <c r="O103" s="86"/>
      <c r="P103" s="86"/>
      <c r="Q103" s="86"/>
      <c r="R103" s="2"/>
    </row>
    <row r="104" spans="1:18" ht="18.75">
      <c r="A104" s="85"/>
      <c r="B104" s="85"/>
      <c r="C104" s="85"/>
      <c r="D104" s="85"/>
      <c r="E104" s="85"/>
      <c r="F104" s="93"/>
      <c r="G104" s="93"/>
      <c r="H104" s="93"/>
      <c r="I104" s="93"/>
      <c r="J104" s="85"/>
      <c r="K104" s="93"/>
      <c r="L104" s="96"/>
      <c r="M104" s="81"/>
      <c r="N104" s="85"/>
      <c r="O104" s="86"/>
      <c r="P104" s="86"/>
      <c r="Q104" s="86"/>
      <c r="R104" s="2"/>
    </row>
    <row r="105" spans="1:18" ht="18.75">
      <c r="A105" s="85"/>
      <c r="B105" s="85"/>
      <c r="C105" s="85"/>
      <c r="D105" s="85"/>
      <c r="E105" s="85"/>
      <c r="F105" s="93"/>
      <c r="G105" s="93"/>
      <c r="H105" s="93"/>
      <c r="I105" s="93"/>
      <c r="J105" s="85"/>
      <c r="K105" s="93"/>
      <c r="L105" s="96"/>
      <c r="M105" s="81"/>
      <c r="N105" s="85"/>
      <c r="O105" s="86"/>
      <c r="P105" s="86"/>
      <c r="Q105" s="86"/>
      <c r="R105" s="2"/>
    </row>
    <row r="106" spans="1:18" ht="18.75">
      <c r="A106" s="85"/>
      <c r="B106" s="85"/>
      <c r="C106" s="85"/>
      <c r="D106" s="85"/>
      <c r="E106" s="85"/>
      <c r="F106" s="93"/>
      <c r="G106" s="93"/>
      <c r="H106" s="93"/>
      <c r="I106" s="93"/>
      <c r="J106" s="85"/>
      <c r="K106" s="93"/>
      <c r="L106" s="96"/>
      <c r="M106" s="81"/>
      <c r="N106" s="85"/>
      <c r="O106" s="86"/>
      <c r="P106" s="86"/>
      <c r="Q106" s="86"/>
      <c r="R106" s="2"/>
    </row>
    <row r="107" spans="1:18" ht="18.75">
      <c r="A107" s="85"/>
      <c r="B107" s="85"/>
      <c r="C107" s="85"/>
      <c r="D107" s="85"/>
      <c r="E107" s="85"/>
      <c r="F107" s="93"/>
      <c r="G107" s="93"/>
      <c r="H107" s="93"/>
      <c r="I107" s="93"/>
      <c r="J107" s="85"/>
      <c r="K107" s="93"/>
      <c r="L107" s="96"/>
      <c r="M107" s="81"/>
      <c r="N107" s="85"/>
      <c r="O107" s="86"/>
      <c r="P107" s="86"/>
      <c r="Q107" s="86"/>
      <c r="R107" s="2"/>
    </row>
    <row r="108" spans="1:18" ht="23.25" customHeight="1">
      <c r="A108" s="85"/>
      <c r="B108" s="85"/>
      <c r="C108" s="85"/>
      <c r="D108" s="85"/>
      <c r="E108" s="85"/>
      <c r="F108" s="93"/>
      <c r="G108" s="93"/>
      <c r="H108" s="93"/>
      <c r="I108" s="93"/>
      <c r="J108" s="85"/>
      <c r="K108" s="93"/>
      <c r="L108" s="96"/>
      <c r="M108" s="81"/>
      <c r="N108" s="85"/>
      <c r="O108" s="86"/>
      <c r="P108" s="86"/>
      <c r="Q108" s="86"/>
      <c r="R108" s="2"/>
    </row>
    <row r="109" spans="1:18" ht="18.75">
      <c r="A109" s="85"/>
      <c r="B109" s="85"/>
      <c r="C109" s="85"/>
      <c r="D109" s="85"/>
      <c r="E109" s="85"/>
      <c r="F109" s="93"/>
      <c r="G109" s="93"/>
      <c r="H109" s="93"/>
      <c r="I109" s="93"/>
      <c r="J109" s="85"/>
      <c r="K109" s="93"/>
      <c r="L109" s="96"/>
      <c r="M109" s="81"/>
      <c r="N109" s="85"/>
      <c r="O109" s="86"/>
      <c r="P109" s="86"/>
      <c r="Q109" s="86"/>
      <c r="R109" s="2"/>
    </row>
    <row r="110" spans="1:18" ht="18.75">
      <c r="A110" s="85"/>
      <c r="B110" s="85"/>
      <c r="C110" s="85"/>
      <c r="D110" s="85"/>
      <c r="E110" s="85"/>
      <c r="F110" s="93"/>
      <c r="G110" s="93"/>
      <c r="H110" s="93"/>
      <c r="I110" s="93"/>
      <c r="J110" s="85"/>
      <c r="K110" s="93"/>
      <c r="L110" s="96"/>
      <c r="M110" s="81"/>
      <c r="N110" s="85"/>
      <c r="O110" s="86"/>
      <c r="P110" s="86"/>
      <c r="Q110" s="86"/>
      <c r="R110" s="2"/>
    </row>
    <row r="111" spans="1:18" ht="18.75">
      <c r="A111" s="85"/>
      <c r="B111" s="85"/>
      <c r="C111" s="85"/>
      <c r="D111" s="85"/>
      <c r="E111" s="85"/>
      <c r="F111" s="93"/>
      <c r="G111" s="93"/>
      <c r="H111" s="93"/>
      <c r="I111" s="93"/>
      <c r="J111" s="85"/>
      <c r="K111" s="93"/>
      <c r="L111" s="96"/>
      <c r="M111" s="81"/>
      <c r="N111" s="85"/>
      <c r="O111" s="86"/>
      <c r="P111" s="86"/>
      <c r="Q111" s="86"/>
      <c r="R111" s="2"/>
    </row>
    <row r="112" spans="1:18" ht="18.75">
      <c r="A112" s="85"/>
      <c r="B112" s="85"/>
      <c r="C112" s="85"/>
      <c r="D112" s="85"/>
      <c r="E112" s="85"/>
      <c r="F112" s="93"/>
      <c r="G112" s="93"/>
      <c r="H112" s="93"/>
      <c r="I112" s="93"/>
      <c r="J112" s="85"/>
      <c r="K112" s="93"/>
      <c r="L112" s="96"/>
      <c r="M112" s="81"/>
      <c r="N112" s="85"/>
      <c r="O112" s="86"/>
      <c r="P112" s="86"/>
      <c r="Q112" s="86"/>
      <c r="R112" s="2"/>
    </row>
    <row r="113" spans="1:18" ht="18.75">
      <c r="A113" s="85"/>
      <c r="B113" s="85"/>
      <c r="C113" s="85"/>
      <c r="D113" s="85"/>
      <c r="E113" s="85"/>
      <c r="F113" s="93"/>
      <c r="G113" s="93"/>
      <c r="H113" s="93"/>
      <c r="I113" s="93"/>
      <c r="J113" s="85"/>
      <c r="K113" s="93"/>
      <c r="L113" s="96"/>
      <c r="M113" s="81"/>
      <c r="N113" s="85"/>
      <c r="O113" s="86"/>
      <c r="P113" s="86"/>
      <c r="Q113" s="86"/>
      <c r="R113" s="2"/>
    </row>
    <row r="114" spans="1:18" ht="18.75">
      <c r="A114" s="85"/>
      <c r="B114" s="85"/>
      <c r="C114" s="85"/>
      <c r="D114" s="85"/>
      <c r="E114" s="85"/>
      <c r="F114" s="93"/>
      <c r="G114" s="93"/>
      <c r="H114" s="93"/>
      <c r="I114" s="93"/>
      <c r="J114" s="85"/>
      <c r="K114" s="93"/>
      <c r="L114" s="96"/>
      <c r="M114" s="81"/>
      <c r="N114" s="85"/>
      <c r="O114" s="86"/>
      <c r="P114" s="86"/>
      <c r="Q114" s="86"/>
      <c r="R114" s="2"/>
    </row>
    <row r="115" spans="1:18" s="5" customFormat="1" ht="18.75">
      <c r="A115" s="81"/>
      <c r="B115" s="81"/>
      <c r="C115" s="81"/>
      <c r="D115" s="81"/>
      <c r="E115" s="81"/>
      <c r="F115" s="83"/>
      <c r="G115" s="83"/>
      <c r="H115" s="83"/>
      <c r="I115" s="83"/>
      <c r="J115" s="81"/>
      <c r="K115" s="83"/>
      <c r="L115" s="84"/>
      <c r="M115" s="81"/>
      <c r="N115" s="81"/>
      <c r="O115" s="97"/>
      <c r="P115" s="97"/>
      <c r="Q115" s="97"/>
      <c r="R115" s="58"/>
    </row>
    <row r="116" spans="1:18" ht="18.75">
      <c r="A116" s="85"/>
      <c r="B116" s="85"/>
      <c r="C116" s="85"/>
      <c r="D116" s="85"/>
      <c r="E116" s="85"/>
      <c r="F116" s="93"/>
      <c r="G116" s="93"/>
      <c r="H116" s="93"/>
      <c r="I116" s="93"/>
      <c r="J116" s="85"/>
      <c r="K116" s="93"/>
      <c r="L116" s="96"/>
      <c r="M116" s="81"/>
      <c r="N116" s="85"/>
      <c r="O116" s="86"/>
      <c r="P116" s="86"/>
      <c r="Q116" s="86"/>
      <c r="R116" s="2"/>
    </row>
    <row r="117" spans="1:18" ht="18.75">
      <c r="A117" s="85"/>
      <c r="B117" s="85"/>
      <c r="C117" s="85"/>
      <c r="D117" s="85"/>
      <c r="E117" s="85"/>
      <c r="F117" s="93"/>
      <c r="G117" s="93"/>
      <c r="H117" s="93"/>
      <c r="I117" s="93"/>
      <c r="J117" s="85"/>
      <c r="K117" s="93"/>
      <c r="L117" s="96"/>
      <c r="M117" s="81"/>
      <c r="N117" s="85"/>
      <c r="O117" s="86"/>
      <c r="P117" s="86"/>
      <c r="Q117" s="86"/>
      <c r="R117" s="2"/>
    </row>
    <row r="118" spans="1:18" ht="18.75">
      <c r="A118" s="85"/>
      <c r="B118" s="85"/>
      <c r="C118" s="85"/>
      <c r="D118" s="85"/>
      <c r="E118" s="85"/>
      <c r="F118" s="93"/>
      <c r="G118" s="93"/>
      <c r="H118" s="93"/>
      <c r="I118" s="93"/>
      <c r="J118" s="85"/>
      <c r="K118" s="93"/>
      <c r="L118" s="96"/>
      <c r="M118" s="81"/>
      <c r="N118" s="85"/>
      <c r="O118" s="86"/>
      <c r="P118" s="86"/>
      <c r="Q118" s="86"/>
      <c r="R118" s="2"/>
    </row>
    <row r="119" spans="1:18" ht="18.75">
      <c r="A119" s="85"/>
      <c r="B119" s="85"/>
      <c r="C119" s="85"/>
      <c r="D119" s="85"/>
      <c r="E119" s="85"/>
      <c r="F119" s="93"/>
      <c r="G119" s="93"/>
      <c r="H119" s="93"/>
      <c r="I119" s="93"/>
      <c r="J119" s="85"/>
      <c r="K119" s="93"/>
      <c r="L119" s="96"/>
      <c r="M119" s="81"/>
      <c r="N119" s="85"/>
      <c r="O119" s="86"/>
      <c r="P119" s="86"/>
      <c r="Q119" s="86"/>
      <c r="R119" s="2"/>
    </row>
    <row r="120" spans="1:18" ht="18.75">
      <c r="A120" s="85"/>
      <c r="B120" s="85"/>
      <c r="C120" s="85"/>
      <c r="D120" s="85"/>
      <c r="E120" s="85"/>
      <c r="F120" s="93"/>
      <c r="G120" s="93"/>
      <c r="H120" s="93"/>
      <c r="I120" s="93"/>
      <c r="J120" s="85"/>
      <c r="K120" s="93"/>
      <c r="L120" s="96"/>
      <c r="M120" s="81"/>
      <c r="N120" s="85"/>
      <c r="O120" s="86"/>
      <c r="P120" s="86"/>
      <c r="Q120" s="86"/>
      <c r="R120" s="2"/>
    </row>
    <row r="121" spans="1:18" ht="18.75">
      <c r="A121" s="85"/>
      <c r="B121" s="85"/>
      <c r="C121" s="85"/>
      <c r="D121" s="85"/>
      <c r="E121" s="85"/>
      <c r="F121" s="93"/>
      <c r="G121" s="93"/>
      <c r="H121" s="93"/>
      <c r="I121" s="93"/>
      <c r="J121" s="85"/>
      <c r="K121" s="93"/>
      <c r="L121" s="96"/>
      <c r="M121" s="81"/>
      <c r="N121" s="85"/>
      <c r="O121" s="86"/>
      <c r="P121" s="86"/>
      <c r="Q121" s="86"/>
      <c r="R121" s="2"/>
    </row>
    <row r="122" spans="1:18" ht="18.75">
      <c r="A122" s="85"/>
      <c r="B122" s="85"/>
      <c r="C122" s="85"/>
      <c r="D122" s="85"/>
      <c r="E122" s="85"/>
      <c r="F122" s="93"/>
      <c r="G122" s="93"/>
      <c r="H122" s="93"/>
      <c r="I122" s="93"/>
      <c r="J122" s="85"/>
      <c r="K122" s="93"/>
      <c r="L122" s="96"/>
      <c r="M122" s="81"/>
      <c r="N122" s="85"/>
      <c r="O122" s="86"/>
      <c r="P122" s="86"/>
      <c r="Q122" s="86"/>
      <c r="R122" s="2"/>
    </row>
    <row r="123" spans="1:18" ht="18.75">
      <c r="A123" s="85"/>
      <c r="B123" s="85"/>
      <c r="C123" s="85"/>
      <c r="D123" s="85"/>
      <c r="E123" s="85"/>
      <c r="F123" s="93"/>
      <c r="G123" s="93"/>
      <c r="H123" s="93"/>
      <c r="I123" s="93"/>
      <c r="J123" s="85"/>
      <c r="K123" s="93"/>
      <c r="L123" s="96"/>
      <c r="M123" s="81"/>
      <c r="N123" s="85"/>
      <c r="O123" s="86"/>
      <c r="P123" s="86"/>
      <c r="Q123" s="86"/>
      <c r="R123" s="2"/>
    </row>
    <row r="124" spans="1:18" ht="18.75">
      <c r="A124" s="85"/>
      <c r="B124" s="85"/>
      <c r="C124" s="85"/>
      <c r="D124" s="85"/>
      <c r="E124" s="85"/>
      <c r="F124" s="93"/>
      <c r="G124" s="93"/>
      <c r="H124" s="93"/>
      <c r="I124" s="93"/>
      <c r="J124" s="85"/>
      <c r="K124" s="93"/>
      <c r="L124" s="96"/>
      <c r="M124" s="81"/>
      <c r="N124" s="85"/>
      <c r="O124" s="86"/>
      <c r="P124" s="86"/>
      <c r="Q124" s="86"/>
      <c r="R124" s="2"/>
    </row>
    <row r="125" spans="1:18" ht="18.75">
      <c r="A125" s="85"/>
      <c r="B125" s="85"/>
      <c r="C125" s="85"/>
      <c r="D125" s="85"/>
      <c r="E125" s="85"/>
      <c r="F125" s="93"/>
      <c r="G125" s="93"/>
      <c r="H125" s="93"/>
      <c r="I125" s="93"/>
      <c r="J125" s="85"/>
      <c r="K125" s="93"/>
      <c r="L125" s="96"/>
      <c r="M125" s="81"/>
      <c r="N125" s="85"/>
      <c r="O125" s="86"/>
      <c r="P125" s="86"/>
      <c r="Q125" s="86"/>
      <c r="R125" s="2"/>
    </row>
    <row r="126" spans="1:18" ht="18.75">
      <c r="A126" s="85"/>
      <c r="B126" s="85"/>
      <c r="C126" s="85"/>
      <c r="D126" s="85"/>
      <c r="E126" s="85"/>
      <c r="F126" s="93"/>
      <c r="G126" s="93"/>
      <c r="H126" s="93"/>
      <c r="I126" s="93"/>
      <c r="J126" s="85"/>
      <c r="K126" s="93"/>
      <c r="L126" s="96"/>
      <c r="M126" s="81"/>
      <c r="N126" s="85"/>
      <c r="O126" s="86"/>
      <c r="P126" s="86"/>
      <c r="Q126" s="86"/>
      <c r="R126" s="2"/>
    </row>
    <row r="127" spans="1:18" ht="18.75">
      <c r="A127" s="85"/>
      <c r="B127" s="85"/>
      <c r="C127" s="85"/>
      <c r="D127" s="85"/>
      <c r="E127" s="85"/>
      <c r="F127" s="93"/>
      <c r="G127" s="93"/>
      <c r="H127" s="93"/>
      <c r="I127" s="93"/>
      <c r="J127" s="85"/>
      <c r="K127" s="93"/>
      <c r="L127" s="96"/>
      <c r="M127" s="81"/>
      <c r="N127" s="85"/>
      <c r="O127" s="86"/>
      <c r="P127" s="86"/>
      <c r="Q127" s="86"/>
      <c r="R127" s="2"/>
    </row>
    <row r="128" spans="1:18" ht="18.75">
      <c r="A128" s="85"/>
      <c r="B128" s="85"/>
      <c r="C128" s="85"/>
      <c r="D128" s="85"/>
      <c r="E128" s="85"/>
      <c r="F128" s="93"/>
      <c r="G128" s="93"/>
      <c r="H128" s="93"/>
      <c r="I128" s="93"/>
      <c r="J128" s="85"/>
      <c r="K128" s="93"/>
      <c r="L128" s="96"/>
      <c r="M128" s="81"/>
      <c r="N128" s="85"/>
      <c r="O128" s="86"/>
      <c r="P128" s="86"/>
      <c r="Q128" s="86"/>
      <c r="R128" s="2"/>
    </row>
    <row r="129" spans="1:18" ht="18.75">
      <c r="A129" s="85"/>
      <c r="B129" s="85"/>
      <c r="C129" s="85"/>
      <c r="D129" s="85"/>
      <c r="E129" s="85"/>
      <c r="F129" s="93"/>
      <c r="G129" s="93"/>
      <c r="H129" s="93"/>
      <c r="I129" s="93"/>
      <c r="J129" s="85"/>
      <c r="K129" s="93"/>
      <c r="L129" s="96"/>
      <c r="M129" s="81"/>
      <c r="N129" s="85"/>
      <c r="O129" s="86"/>
      <c r="P129" s="86"/>
      <c r="Q129" s="86"/>
      <c r="R129" s="2"/>
    </row>
    <row r="130" spans="1:18" ht="18.75">
      <c r="A130" s="85"/>
      <c r="B130" s="85"/>
      <c r="C130" s="85"/>
      <c r="D130" s="85"/>
      <c r="E130" s="85"/>
      <c r="F130" s="93"/>
      <c r="G130" s="93"/>
      <c r="H130" s="93"/>
      <c r="I130" s="93"/>
      <c r="J130" s="85"/>
      <c r="K130" s="93"/>
      <c r="L130" s="96"/>
      <c r="M130" s="81"/>
      <c r="N130" s="85"/>
      <c r="O130" s="86"/>
      <c r="P130" s="86"/>
      <c r="Q130" s="86"/>
      <c r="R130" s="2"/>
    </row>
    <row r="131" spans="1:18" ht="18.75">
      <c r="A131" s="85"/>
      <c r="B131" s="85"/>
      <c r="C131" s="85"/>
      <c r="D131" s="85"/>
      <c r="E131" s="85"/>
      <c r="F131" s="93"/>
      <c r="G131" s="93"/>
      <c r="H131" s="93"/>
      <c r="I131" s="93"/>
      <c r="J131" s="85"/>
      <c r="K131" s="93"/>
      <c r="L131" s="96"/>
      <c r="M131" s="81"/>
      <c r="N131" s="85"/>
      <c r="O131" s="86"/>
      <c r="P131" s="86"/>
      <c r="Q131" s="86"/>
      <c r="R131" s="2"/>
    </row>
    <row r="132" spans="1:18" ht="18.75">
      <c r="A132" s="85"/>
      <c r="B132" s="85"/>
      <c r="C132" s="85"/>
      <c r="D132" s="85"/>
      <c r="E132" s="85"/>
      <c r="F132" s="93"/>
      <c r="G132" s="93"/>
      <c r="H132" s="93"/>
      <c r="I132" s="93"/>
      <c r="J132" s="85"/>
      <c r="K132" s="93"/>
      <c r="L132" s="96"/>
      <c r="M132" s="81"/>
      <c r="N132" s="85"/>
      <c r="O132" s="86"/>
      <c r="P132" s="86"/>
      <c r="Q132" s="86"/>
      <c r="R132" s="2"/>
    </row>
    <row r="133" spans="1:18" ht="18.75">
      <c r="A133" s="85"/>
      <c r="B133" s="85"/>
      <c r="C133" s="85"/>
      <c r="D133" s="85"/>
      <c r="E133" s="85"/>
      <c r="F133" s="93"/>
      <c r="G133" s="93"/>
      <c r="H133" s="93"/>
      <c r="I133" s="93"/>
      <c r="J133" s="85"/>
      <c r="K133" s="93"/>
      <c r="L133" s="96"/>
      <c r="M133" s="81"/>
      <c r="N133" s="85"/>
      <c r="O133" s="86"/>
      <c r="P133" s="86"/>
      <c r="Q133" s="86"/>
      <c r="R133" s="2"/>
    </row>
    <row r="134" spans="1:18" ht="18.75">
      <c r="A134" s="85"/>
      <c r="B134" s="85"/>
      <c r="C134" s="85"/>
      <c r="D134" s="85"/>
      <c r="E134" s="85"/>
      <c r="F134" s="93"/>
      <c r="G134" s="93"/>
      <c r="H134" s="93"/>
      <c r="I134" s="93"/>
      <c r="J134" s="85"/>
      <c r="K134" s="93"/>
      <c r="L134" s="96"/>
      <c r="M134" s="81"/>
      <c r="N134" s="85"/>
      <c r="O134" s="86"/>
      <c r="P134" s="86"/>
      <c r="Q134" s="86"/>
      <c r="R134" s="2"/>
    </row>
    <row r="135" spans="1:18" ht="18.75">
      <c r="A135" s="85"/>
      <c r="B135" s="85"/>
      <c r="C135" s="85"/>
      <c r="D135" s="85"/>
      <c r="E135" s="85"/>
      <c r="F135" s="93"/>
      <c r="G135" s="93"/>
      <c r="H135" s="93"/>
      <c r="I135" s="93"/>
      <c r="J135" s="85"/>
      <c r="K135" s="93"/>
      <c r="L135" s="96"/>
      <c r="M135" s="81"/>
      <c r="N135" s="85"/>
      <c r="O135" s="86"/>
      <c r="P135" s="86"/>
      <c r="Q135" s="86"/>
      <c r="R135" s="2"/>
    </row>
    <row r="136" spans="1:18" ht="18.75">
      <c r="A136" s="85"/>
      <c r="B136" s="85"/>
      <c r="C136" s="85"/>
      <c r="D136" s="85"/>
      <c r="E136" s="85"/>
      <c r="F136" s="93"/>
      <c r="G136" s="93"/>
      <c r="H136" s="93"/>
      <c r="I136" s="93"/>
      <c r="J136" s="85"/>
      <c r="K136" s="93"/>
      <c r="L136" s="96"/>
      <c r="M136" s="81"/>
      <c r="N136" s="85"/>
      <c r="O136" s="86"/>
      <c r="P136" s="86"/>
      <c r="Q136" s="86"/>
      <c r="R136" s="2"/>
    </row>
    <row r="137" spans="1:18" ht="17.25" customHeight="1">
      <c r="A137" s="85"/>
      <c r="B137" s="85"/>
      <c r="C137" s="85"/>
      <c r="D137" s="85"/>
      <c r="E137" s="85"/>
      <c r="F137" s="93"/>
      <c r="G137" s="93"/>
      <c r="H137" s="93"/>
      <c r="I137" s="93"/>
      <c r="J137" s="85"/>
      <c r="K137" s="93"/>
      <c r="L137" s="96"/>
      <c r="M137" s="81"/>
      <c r="N137" s="85"/>
      <c r="O137" s="86"/>
      <c r="P137" s="86"/>
      <c r="Q137" s="86"/>
      <c r="R137" s="2"/>
    </row>
    <row r="138" spans="1:18" ht="18.75">
      <c r="A138" s="85"/>
      <c r="B138" s="85"/>
      <c r="C138" s="85"/>
      <c r="D138" s="85"/>
      <c r="E138" s="85"/>
      <c r="F138" s="93"/>
      <c r="G138" s="93"/>
      <c r="H138" s="93"/>
      <c r="I138" s="93"/>
      <c r="J138" s="85"/>
      <c r="K138" s="93"/>
      <c r="L138" s="96"/>
      <c r="M138" s="81"/>
      <c r="N138" s="85"/>
      <c r="O138" s="86"/>
      <c r="P138" s="86"/>
      <c r="Q138" s="86"/>
      <c r="R138" s="2"/>
    </row>
    <row r="139" spans="1:18" ht="18.75">
      <c r="A139" s="85"/>
      <c r="B139" s="85"/>
      <c r="C139" s="85"/>
      <c r="D139" s="85"/>
      <c r="E139" s="85"/>
      <c r="F139" s="93"/>
      <c r="G139" s="93"/>
      <c r="H139" s="93"/>
      <c r="I139" s="93"/>
      <c r="J139" s="85"/>
      <c r="K139" s="93"/>
      <c r="L139" s="96"/>
      <c r="M139" s="81"/>
      <c r="N139" s="85"/>
      <c r="O139" s="86"/>
      <c r="P139" s="86"/>
      <c r="Q139" s="86"/>
      <c r="R139" s="2"/>
    </row>
    <row r="140" spans="1:18" ht="18.75">
      <c r="A140" s="85"/>
      <c r="B140" s="85"/>
      <c r="C140" s="85"/>
      <c r="D140" s="85"/>
      <c r="E140" s="85"/>
      <c r="F140" s="93"/>
      <c r="G140" s="93"/>
      <c r="H140" s="93"/>
      <c r="I140" s="93"/>
      <c r="J140" s="85"/>
      <c r="K140" s="93"/>
      <c r="L140" s="96"/>
      <c r="M140" s="81"/>
      <c r="N140" s="85"/>
      <c r="O140" s="86"/>
      <c r="P140" s="86"/>
      <c r="Q140" s="86"/>
      <c r="R140" s="2"/>
    </row>
    <row r="141" spans="1:18" ht="18.75">
      <c r="A141" s="85"/>
      <c r="B141" s="85"/>
      <c r="C141" s="85"/>
      <c r="D141" s="85"/>
      <c r="E141" s="85"/>
      <c r="F141" s="93"/>
      <c r="G141" s="93"/>
      <c r="H141" s="93"/>
      <c r="I141" s="93"/>
      <c r="J141" s="85"/>
      <c r="K141" s="93"/>
      <c r="L141" s="96"/>
      <c r="M141" s="81"/>
      <c r="N141" s="85"/>
      <c r="O141" s="86"/>
      <c r="P141" s="86"/>
      <c r="Q141" s="86"/>
      <c r="R141" s="2"/>
    </row>
    <row r="142" spans="1:18" ht="18.75">
      <c r="A142" s="85"/>
      <c r="B142" s="85"/>
      <c r="C142" s="85"/>
      <c r="D142" s="85"/>
      <c r="E142" s="85"/>
      <c r="F142" s="93"/>
      <c r="G142" s="93"/>
      <c r="H142" s="93"/>
      <c r="I142" s="93"/>
      <c r="J142" s="85"/>
      <c r="K142" s="93"/>
      <c r="L142" s="96"/>
      <c r="M142" s="81"/>
      <c r="N142" s="85"/>
      <c r="O142" s="86"/>
      <c r="P142" s="86"/>
      <c r="Q142" s="86"/>
      <c r="R142" s="2"/>
    </row>
    <row r="143" spans="1:18" ht="18.75">
      <c r="A143" s="85"/>
      <c r="B143" s="85"/>
      <c r="C143" s="85"/>
      <c r="D143" s="85"/>
      <c r="E143" s="85"/>
      <c r="F143" s="93"/>
      <c r="G143" s="93"/>
      <c r="H143" s="93"/>
      <c r="I143" s="93"/>
      <c r="J143" s="85"/>
      <c r="K143" s="93"/>
      <c r="L143" s="96"/>
      <c r="M143" s="81"/>
      <c r="N143" s="85"/>
      <c r="O143" s="86"/>
      <c r="P143" s="86"/>
      <c r="Q143" s="86"/>
      <c r="R143" s="2"/>
    </row>
    <row r="144" spans="1:18" ht="18.75">
      <c r="A144" s="85"/>
      <c r="B144" s="85"/>
      <c r="C144" s="85"/>
      <c r="D144" s="85"/>
      <c r="E144" s="85"/>
      <c r="F144" s="93"/>
      <c r="G144" s="93"/>
      <c r="H144" s="93"/>
      <c r="I144" s="93"/>
      <c r="J144" s="85"/>
      <c r="K144" s="93"/>
      <c r="L144" s="96"/>
      <c r="M144" s="81"/>
      <c r="N144" s="85"/>
      <c r="O144" s="86"/>
      <c r="P144" s="86"/>
      <c r="Q144" s="86"/>
      <c r="R144" s="2"/>
    </row>
    <row r="145" spans="1:18" ht="18.75">
      <c r="A145" s="85"/>
      <c r="B145" s="85"/>
      <c r="C145" s="85"/>
      <c r="D145" s="85"/>
      <c r="E145" s="85"/>
      <c r="F145" s="93"/>
      <c r="G145" s="93"/>
      <c r="H145" s="93"/>
      <c r="I145" s="93"/>
      <c r="J145" s="85"/>
      <c r="K145" s="93"/>
      <c r="L145" s="96"/>
      <c r="M145" s="81"/>
      <c r="N145" s="85"/>
      <c r="O145" s="86"/>
      <c r="P145" s="86"/>
      <c r="Q145" s="86"/>
      <c r="R145" s="2"/>
    </row>
    <row r="146" spans="1:18" ht="18.75">
      <c r="A146" s="85"/>
      <c r="B146" s="85"/>
      <c r="C146" s="85"/>
      <c r="D146" s="85"/>
      <c r="E146" s="85"/>
      <c r="F146" s="93"/>
      <c r="G146" s="93"/>
      <c r="H146" s="93"/>
      <c r="I146" s="93"/>
      <c r="J146" s="85"/>
      <c r="K146" s="93"/>
      <c r="L146" s="96"/>
      <c r="M146" s="81"/>
      <c r="N146" s="85"/>
      <c r="O146" s="86"/>
      <c r="P146" s="86"/>
      <c r="Q146" s="86"/>
      <c r="R146" s="2"/>
    </row>
    <row r="147" spans="1:18" ht="18.75">
      <c r="A147" s="85"/>
      <c r="B147" s="85"/>
      <c r="C147" s="85"/>
      <c r="D147" s="85"/>
      <c r="E147" s="85"/>
      <c r="F147" s="93"/>
      <c r="G147" s="93"/>
      <c r="H147" s="93"/>
      <c r="I147" s="93"/>
      <c r="J147" s="85"/>
      <c r="K147" s="93"/>
      <c r="L147" s="96"/>
      <c r="M147" s="81"/>
      <c r="N147" s="85"/>
      <c r="O147" s="86"/>
      <c r="P147" s="86"/>
      <c r="Q147" s="86"/>
      <c r="R147" s="2"/>
    </row>
    <row r="148" spans="1:18" ht="18.75">
      <c r="A148" s="85"/>
      <c r="B148" s="85"/>
      <c r="C148" s="85"/>
      <c r="D148" s="85"/>
      <c r="E148" s="85"/>
      <c r="F148" s="93"/>
      <c r="G148" s="93"/>
      <c r="H148" s="93"/>
      <c r="I148" s="93"/>
      <c r="J148" s="85"/>
      <c r="K148" s="93"/>
      <c r="L148" s="96"/>
      <c r="M148" s="81"/>
      <c r="N148" s="85"/>
      <c r="O148" s="86"/>
      <c r="P148" s="86"/>
      <c r="Q148" s="86"/>
      <c r="R148" s="2"/>
    </row>
    <row r="149" spans="1:18" ht="18.75">
      <c r="A149" s="85"/>
      <c r="B149" s="85"/>
      <c r="C149" s="85"/>
      <c r="D149" s="85"/>
      <c r="E149" s="85"/>
      <c r="F149" s="93"/>
      <c r="G149" s="93"/>
      <c r="H149" s="93"/>
      <c r="I149" s="93"/>
      <c r="J149" s="85"/>
      <c r="K149" s="93"/>
      <c r="L149" s="96"/>
      <c r="M149" s="81"/>
      <c r="N149" s="85"/>
      <c r="O149" s="86"/>
      <c r="P149" s="86"/>
      <c r="Q149" s="86"/>
      <c r="R149" s="2"/>
    </row>
    <row r="150" spans="1:18" ht="18.75">
      <c r="A150" s="85"/>
      <c r="B150" s="85"/>
      <c r="C150" s="85"/>
      <c r="D150" s="85"/>
      <c r="E150" s="85"/>
      <c r="F150" s="93"/>
      <c r="G150" s="93"/>
      <c r="H150" s="93"/>
      <c r="I150" s="93"/>
      <c r="J150" s="85"/>
      <c r="K150" s="93"/>
      <c r="L150" s="96"/>
      <c r="M150" s="81"/>
      <c r="N150" s="85"/>
      <c r="O150" s="86"/>
      <c r="P150" s="86"/>
      <c r="Q150" s="86"/>
      <c r="R150" s="2"/>
    </row>
    <row r="151" spans="1:18" ht="18.75">
      <c r="A151" s="85"/>
      <c r="B151" s="85"/>
      <c r="C151" s="85"/>
      <c r="D151" s="85"/>
      <c r="E151" s="85"/>
      <c r="F151" s="93"/>
      <c r="G151" s="93"/>
      <c r="H151" s="93"/>
      <c r="I151" s="93"/>
      <c r="J151" s="85"/>
      <c r="K151" s="93"/>
      <c r="L151" s="96"/>
      <c r="M151" s="81"/>
      <c r="N151" s="85"/>
      <c r="O151" s="86"/>
      <c r="P151" s="86"/>
      <c r="Q151" s="86"/>
      <c r="R151" s="2"/>
    </row>
    <row r="152" spans="1:18" ht="18.75">
      <c r="A152" s="85"/>
      <c r="B152" s="85"/>
      <c r="C152" s="85"/>
      <c r="D152" s="85"/>
      <c r="E152" s="85"/>
      <c r="F152" s="93"/>
      <c r="G152" s="93"/>
      <c r="H152" s="93"/>
      <c r="I152" s="93"/>
      <c r="J152" s="85"/>
      <c r="K152" s="93"/>
      <c r="L152" s="96"/>
      <c r="M152" s="81"/>
      <c r="N152" s="85"/>
      <c r="O152" s="86"/>
      <c r="P152" s="86"/>
      <c r="Q152" s="86"/>
      <c r="R152" s="2"/>
    </row>
    <row r="153" spans="1:18" ht="18.75">
      <c r="A153" s="85"/>
      <c r="B153" s="85"/>
      <c r="C153" s="85"/>
      <c r="D153" s="85"/>
      <c r="E153" s="85"/>
      <c r="F153" s="93"/>
      <c r="G153" s="93"/>
      <c r="H153" s="93"/>
      <c r="I153" s="93"/>
      <c r="J153" s="85"/>
      <c r="K153" s="93"/>
      <c r="L153" s="96"/>
      <c r="M153" s="81"/>
      <c r="N153" s="85"/>
      <c r="O153" s="86"/>
      <c r="P153" s="86"/>
      <c r="Q153" s="86"/>
      <c r="R153" s="2"/>
    </row>
    <row r="154" spans="1:18" ht="18.75">
      <c r="A154" s="85"/>
      <c r="B154" s="85"/>
      <c r="C154" s="85"/>
      <c r="D154" s="85"/>
      <c r="E154" s="85"/>
      <c r="F154" s="93"/>
      <c r="G154" s="93"/>
      <c r="H154" s="93"/>
      <c r="I154" s="93"/>
      <c r="J154" s="85"/>
      <c r="K154" s="93"/>
      <c r="L154" s="96"/>
      <c r="M154" s="81"/>
      <c r="N154" s="85"/>
      <c r="O154" s="86"/>
      <c r="P154" s="86"/>
      <c r="Q154" s="86"/>
      <c r="R154" s="2"/>
    </row>
    <row r="155" spans="1:18" ht="18.75">
      <c r="A155" s="85"/>
      <c r="B155" s="85"/>
      <c r="C155" s="85"/>
      <c r="D155" s="85"/>
      <c r="E155" s="85"/>
      <c r="F155" s="93"/>
      <c r="G155" s="93"/>
      <c r="H155" s="93"/>
      <c r="I155" s="93"/>
      <c r="J155" s="85"/>
      <c r="K155" s="93"/>
      <c r="L155" s="96"/>
      <c r="M155" s="81"/>
      <c r="N155" s="85"/>
      <c r="O155" s="86"/>
      <c r="P155" s="86"/>
      <c r="Q155" s="86"/>
      <c r="R155" s="2"/>
    </row>
    <row r="156" spans="1:18" ht="18.75">
      <c r="A156" s="85"/>
      <c r="B156" s="85"/>
      <c r="C156" s="85"/>
      <c r="D156" s="85"/>
      <c r="E156" s="85"/>
      <c r="F156" s="93"/>
      <c r="G156" s="93"/>
      <c r="H156" s="93"/>
      <c r="I156" s="93"/>
      <c r="J156" s="85"/>
      <c r="K156" s="93"/>
      <c r="L156" s="96"/>
      <c r="M156" s="81"/>
      <c r="N156" s="85"/>
      <c r="O156" s="86"/>
      <c r="P156" s="86"/>
      <c r="Q156" s="86"/>
      <c r="R156" s="2"/>
    </row>
    <row r="157" spans="1:18" ht="18.75">
      <c r="A157" s="85"/>
      <c r="B157" s="85"/>
      <c r="C157" s="85"/>
      <c r="D157" s="85"/>
      <c r="E157" s="85"/>
      <c r="F157" s="93"/>
      <c r="G157" s="93"/>
      <c r="H157" s="93"/>
      <c r="I157" s="93"/>
      <c r="J157" s="85"/>
      <c r="K157" s="93"/>
      <c r="L157" s="96"/>
      <c r="M157" s="81"/>
      <c r="N157" s="85"/>
      <c r="O157" s="86"/>
      <c r="P157" s="86"/>
      <c r="Q157" s="86"/>
      <c r="R157" s="2"/>
    </row>
    <row r="158" spans="1:18" ht="18.75">
      <c r="A158" s="85"/>
      <c r="B158" s="85"/>
      <c r="C158" s="85"/>
      <c r="D158" s="85"/>
      <c r="E158" s="85"/>
      <c r="F158" s="93"/>
      <c r="G158" s="93"/>
      <c r="H158" s="93"/>
      <c r="I158" s="93"/>
      <c r="J158" s="85"/>
      <c r="K158" s="93"/>
      <c r="L158" s="96"/>
      <c r="M158" s="81"/>
      <c r="N158" s="85"/>
      <c r="O158" s="86"/>
      <c r="P158" s="86"/>
      <c r="Q158" s="86"/>
      <c r="R158" s="2"/>
    </row>
    <row r="159" spans="1:18" ht="18.75">
      <c r="A159" s="85"/>
      <c r="B159" s="85"/>
      <c r="C159" s="85"/>
      <c r="D159" s="85"/>
      <c r="E159" s="85"/>
      <c r="F159" s="93"/>
      <c r="G159" s="93"/>
      <c r="H159" s="93"/>
      <c r="I159" s="93"/>
      <c r="J159" s="85"/>
      <c r="K159" s="93"/>
      <c r="L159" s="96"/>
      <c r="M159" s="81"/>
      <c r="N159" s="85"/>
      <c r="O159" s="86"/>
      <c r="P159" s="86"/>
      <c r="Q159" s="86"/>
      <c r="R159" s="2"/>
    </row>
    <row r="160" spans="1:18" ht="18.75">
      <c r="A160" s="85"/>
      <c r="B160" s="85"/>
      <c r="C160" s="85"/>
      <c r="D160" s="85"/>
      <c r="E160" s="85"/>
      <c r="F160" s="93"/>
      <c r="G160" s="93"/>
      <c r="H160" s="93"/>
      <c r="I160" s="93"/>
      <c r="J160" s="85"/>
      <c r="K160" s="93"/>
      <c r="L160" s="96"/>
      <c r="M160" s="81"/>
      <c r="N160" s="85"/>
      <c r="O160" s="86"/>
      <c r="P160" s="86"/>
      <c r="Q160" s="86"/>
      <c r="R160" s="2"/>
    </row>
    <row r="161" spans="1:18" ht="18.75">
      <c r="A161" s="85"/>
      <c r="B161" s="85"/>
      <c r="C161" s="85"/>
      <c r="D161" s="85"/>
      <c r="E161" s="85"/>
      <c r="F161" s="93"/>
      <c r="G161" s="93"/>
      <c r="H161" s="93"/>
      <c r="I161" s="93"/>
      <c r="J161" s="85"/>
      <c r="K161" s="93"/>
      <c r="L161" s="96"/>
      <c r="M161" s="81"/>
      <c r="N161" s="85"/>
      <c r="O161" s="86"/>
      <c r="P161" s="86"/>
      <c r="Q161" s="86"/>
      <c r="R161" s="2"/>
    </row>
    <row r="162" spans="1:18" ht="18.75">
      <c r="A162" s="85"/>
      <c r="B162" s="85"/>
      <c r="C162" s="85"/>
      <c r="D162" s="85"/>
      <c r="E162" s="85"/>
      <c r="F162" s="93"/>
      <c r="G162" s="93"/>
      <c r="H162" s="93"/>
      <c r="I162" s="93"/>
      <c r="J162" s="85"/>
      <c r="K162" s="93"/>
      <c r="L162" s="96"/>
      <c r="M162" s="81"/>
      <c r="N162" s="85"/>
      <c r="O162" s="86"/>
      <c r="P162" s="86"/>
      <c r="Q162" s="86"/>
      <c r="R162" s="2"/>
    </row>
    <row r="163" spans="1:18" ht="18.75">
      <c r="A163" s="85"/>
      <c r="B163" s="85"/>
      <c r="C163" s="85"/>
      <c r="D163" s="85"/>
      <c r="E163" s="85"/>
      <c r="F163" s="93"/>
      <c r="G163" s="93"/>
      <c r="H163" s="93"/>
      <c r="I163" s="93"/>
      <c r="J163" s="85"/>
      <c r="K163" s="93"/>
      <c r="L163" s="96"/>
      <c r="M163" s="81"/>
      <c r="N163" s="85"/>
      <c r="O163" s="86"/>
      <c r="P163" s="86"/>
      <c r="Q163" s="86"/>
      <c r="R163" s="2"/>
    </row>
    <row r="164" spans="1:18" ht="18.75">
      <c r="A164" s="85"/>
      <c r="B164" s="85"/>
      <c r="C164" s="85"/>
      <c r="D164" s="85"/>
      <c r="E164" s="85"/>
      <c r="F164" s="93"/>
      <c r="G164" s="93"/>
      <c r="H164" s="93"/>
      <c r="I164" s="93"/>
      <c r="J164" s="85"/>
      <c r="K164" s="93"/>
      <c r="L164" s="96"/>
      <c r="M164" s="81"/>
      <c r="N164" s="85"/>
      <c r="O164" s="86"/>
      <c r="P164" s="86"/>
      <c r="Q164" s="86"/>
      <c r="R164" s="2"/>
    </row>
    <row r="165" spans="1:18" ht="18.75">
      <c r="A165" s="85"/>
      <c r="B165" s="85"/>
      <c r="C165" s="85"/>
      <c r="D165" s="85"/>
      <c r="E165" s="85"/>
      <c r="F165" s="93"/>
      <c r="G165" s="93"/>
      <c r="H165" s="93"/>
      <c r="I165" s="93"/>
      <c r="J165" s="85"/>
      <c r="K165" s="93"/>
      <c r="L165" s="96"/>
      <c r="M165" s="81"/>
      <c r="N165" s="85"/>
      <c r="O165" s="86"/>
      <c r="P165" s="86"/>
      <c r="Q165" s="86"/>
      <c r="R165" s="2"/>
    </row>
    <row r="166" spans="1:18" ht="23.25" customHeight="1">
      <c r="A166" s="85"/>
      <c r="B166" s="85"/>
      <c r="C166" s="85"/>
      <c r="D166" s="85"/>
      <c r="E166" s="85"/>
      <c r="F166" s="93"/>
      <c r="G166" s="93"/>
      <c r="H166" s="93"/>
      <c r="I166" s="93"/>
      <c r="J166" s="85"/>
      <c r="K166" s="93"/>
      <c r="L166" s="96"/>
      <c r="M166" s="81"/>
      <c r="N166" s="85"/>
      <c r="O166" s="86"/>
      <c r="P166" s="86"/>
      <c r="Q166" s="86"/>
      <c r="R166" s="2"/>
    </row>
    <row r="167" spans="1:18" ht="18.75">
      <c r="A167" s="85"/>
      <c r="B167" s="85"/>
      <c r="C167" s="85"/>
      <c r="D167" s="85"/>
      <c r="E167" s="85"/>
      <c r="F167" s="93"/>
      <c r="G167" s="93"/>
      <c r="H167" s="93"/>
      <c r="I167" s="93"/>
      <c r="J167" s="85"/>
      <c r="K167" s="93"/>
      <c r="L167" s="96"/>
      <c r="M167" s="81"/>
      <c r="N167" s="85"/>
      <c r="O167" s="86"/>
      <c r="P167" s="86"/>
      <c r="Q167" s="86"/>
      <c r="R167" s="2"/>
    </row>
    <row r="168" spans="1:18" ht="18.75">
      <c r="A168" s="85"/>
      <c r="B168" s="85"/>
      <c r="C168" s="85"/>
      <c r="D168" s="85"/>
      <c r="E168" s="85"/>
      <c r="F168" s="93"/>
      <c r="G168" s="93"/>
      <c r="H168" s="93"/>
      <c r="I168" s="93"/>
      <c r="J168" s="85"/>
      <c r="K168" s="93"/>
      <c r="L168" s="96"/>
      <c r="M168" s="81"/>
      <c r="N168" s="85"/>
      <c r="O168" s="86"/>
      <c r="P168" s="86"/>
      <c r="Q168" s="86"/>
      <c r="R168" s="2"/>
    </row>
    <row r="169" spans="1:18" ht="18.75">
      <c r="A169" s="85"/>
      <c r="B169" s="85"/>
      <c r="C169" s="85"/>
      <c r="D169" s="85"/>
      <c r="E169" s="85"/>
      <c r="F169" s="93"/>
      <c r="G169" s="93"/>
      <c r="H169" s="93"/>
      <c r="I169" s="93"/>
      <c r="J169" s="85"/>
      <c r="K169" s="93"/>
      <c r="L169" s="96"/>
      <c r="M169" s="81"/>
      <c r="N169" s="85"/>
      <c r="O169" s="86"/>
      <c r="P169" s="86"/>
      <c r="Q169" s="86"/>
      <c r="R169" s="2"/>
    </row>
    <row r="170" spans="1:18" ht="18.75">
      <c r="A170" s="85"/>
      <c r="B170" s="85"/>
      <c r="C170" s="85"/>
      <c r="D170" s="85"/>
      <c r="E170" s="85"/>
      <c r="F170" s="93"/>
      <c r="G170" s="93"/>
      <c r="H170" s="93"/>
      <c r="I170" s="93"/>
      <c r="J170" s="85"/>
      <c r="K170" s="93"/>
      <c r="L170" s="96"/>
      <c r="M170" s="81"/>
      <c r="N170" s="85"/>
      <c r="O170" s="86"/>
      <c r="P170" s="86"/>
      <c r="Q170" s="86"/>
      <c r="R170" s="2"/>
    </row>
    <row r="171" spans="1:18" ht="18.75">
      <c r="A171" s="85"/>
      <c r="B171" s="85"/>
      <c r="C171" s="85"/>
      <c r="D171" s="85"/>
      <c r="E171" s="85"/>
      <c r="F171" s="93"/>
      <c r="G171" s="93"/>
      <c r="H171" s="93"/>
      <c r="I171" s="93"/>
      <c r="J171" s="85"/>
      <c r="K171" s="93"/>
      <c r="L171" s="96"/>
      <c r="M171" s="81"/>
      <c r="N171" s="85"/>
      <c r="O171" s="86"/>
      <c r="P171" s="86"/>
      <c r="Q171" s="86"/>
      <c r="R171" s="2"/>
    </row>
    <row r="172" spans="1:18" ht="18.75">
      <c r="A172" s="85"/>
      <c r="B172" s="85"/>
      <c r="C172" s="85"/>
      <c r="D172" s="85"/>
      <c r="E172" s="85"/>
      <c r="F172" s="93"/>
      <c r="G172" s="93"/>
      <c r="H172" s="93"/>
      <c r="I172" s="93"/>
      <c r="J172" s="85"/>
      <c r="K172" s="93"/>
      <c r="L172" s="96"/>
      <c r="M172" s="81"/>
      <c r="N172" s="85"/>
      <c r="O172" s="86"/>
      <c r="P172" s="86"/>
      <c r="Q172" s="86"/>
      <c r="R172" s="2"/>
    </row>
    <row r="173" spans="1:18" ht="18.75">
      <c r="A173" s="85"/>
      <c r="B173" s="85"/>
      <c r="C173" s="85"/>
      <c r="D173" s="85"/>
      <c r="E173" s="85"/>
      <c r="F173" s="93"/>
      <c r="G173" s="93"/>
      <c r="H173" s="93"/>
      <c r="I173" s="93"/>
      <c r="J173" s="85"/>
      <c r="K173" s="93"/>
      <c r="L173" s="96"/>
      <c r="M173" s="81"/>
      <c r="N173" s="85"/>
      <c r="O173" s="86"/>
      <c r="P173" s="86"/>
      <c r="Q173" s="86"/>
      <c r="R173" s="2"/>
    </row>
    <row r="174" spans="1:18" ht="18.75">
      <c r="A174" s="85"/>
      <c r="B174" s="85"/>
      <c r="C174" s="85"/>
      <c r="D174" s="85"/>
      <c r="E174" s="85"/>
      <c r="F174" s="93"/>
      <c r="G174" s="93"/>
      <c r="H174" s="93"/>
      <c r="I174" s="93"/>
      <c r="J174" s="85"/>
      <c r="K174" s="93"/>
      <c r="L174" s="96"/>
      <c r="M174" s="81"/>
      <c r="N174" s="85"/>
      <c r="O174" s="86"/>
      <c r="P174" s="86"/>
      <c r="Q174" s="86"/>
      <c r="R174" s="2"/>
    </row>
    <row r="175" spans="1:18" ht="18.75">
      <c r="A175" s="85"/>
      <c r="B175" s="85"/>
      <c r="C175" s="85"/>
      <c r="D175" s="85"/>
      <c r="E175" s="85"/>
      <c r="F175" s="93"/>
      <c r="G175" s="93"/>
      <c r="H175" s="93"/>
      <c r="I175" s="93"/>
      <c r="J175" s="85"/>
      <c r="K175" s="93"/>
      <c r="L175" s="96"/>
      <c r="M175" s="81"/>
      <c r="N175" s="85"/>
      <c r="O175" s="86"/>
      <c r="P175" s="86"/>
      <c r="Q175" s="86"/>
      <c r="R175" s="2"/>
    </row>
    <row r="176" spans="1:18" ht="18.75">
      <c r="A176" s="85"/>
      <c r="B176" s="85"/>
      <c r="C176" s="85"/>
      <c r="D176" s="85"/>
      <c r="E176" s="85"/>
      <c r="F176" s="93"/>
      <c r="G176" s="93"/>
      <c r="H176" s="93"/>
      <c r="I176" s="93"/>
      <c r="J176" s="85"/>
      <c r="K176" s="93"/>
      <c r="L176" s="96"/>
      <c r="M176" s="81"/>
      <c r="N176" s="85"/>
      <c r="O176" s="86"/>
      <c r="P176" s="86"/>
      <c r="Q176" s="86"/>
      <c r="R176" s="2"/>
    </row>
    <row r="177" spans="1:18" ht="18.75">
      <c r="A177" s="85"/>
      <c r="B177" s="85"/>
      <c r="C177" s="85"/>
      <c r="D177" s="85"/>
      <c r="E177" s="85"/>
      <c r="F177" s="93"/>
      <c r="G177" s="93"/>
      <c r="H177" s="93"/>
      <c r="I177" s="93"/>
      <c r="J177" s="85"/>
      <c r="K177" s="93"/>
      <c r="L177" s="96"/>
      <c r="M177" s="81"/>
      <c r="N177" s="85"/>
      <c r="O177" s="86"/>
      <c r="P177" s="86"/>
      <c r="Q177" s="86"/>
      <c r="R177" s="2"/>
    </row>
    <row r="178" spans="1:18" ht="18.75">
      <c r="A178" s="85"/>
      <c r="B178" s="85"/>
      <c r="C178" s="85"/>
      <c r="D178" s="85"/>
      <c r="E178" s="85"/>
      <c r="F178" s="93"/>
      <c r="G178" s="93"/>
      <c r="H178" s="93"/>
      <c r="I178" s="93"/>
      <c r="J178" s="85"/>
      <c r="K178" s="93"/>
      <c r="L178" s="96"/>
      <c r="M178" s="81"/>
      <c r="N178" s="85"/>
      <c r="O178" s="86"/>
      <c r="P178" s="86"/>
      <c r="Q178" s="86"/>
      <c r="R178" s="2"/>
    </row>
    <row r="179" spans="1:18" ht="18.75">
      <c r="A179" s="85"/>
      <c r="B179" s="85"/>
      <c r="C179" s="85"/>
      <c r="D179" s="85"/>
      <c r="E179" s="85"/>
      <c r="F179" s="93"/>
      <c r="G179" s="93"/>
      <c r="H179" s="93"/>
      <c r="I179" s="93"/>
      <c r="J179" s="85"/>
      <c r="K179" s="93"/>
      <c r="L179" s="96"/>
      <c r="M179" s="81"/>
      <c r="N179" s="85"/>
      <c r="O179" s="86"/>
      <c r="P179" s="86"/>
      <c r="Q179" s="86"/>
      <c r="R179" s="2"/>
    </row>
    <row r="180" spans="1:18" ht="18.75">
      <c r="A180" s="85"/>
      <c r="B180" s="85"/>
      <c r="C180" s="85"/>
      <c r="D180" s="85"/>
      <c r="E180" s="85"/>
      <c r="F180" s="93"/>
      <c r="G180" s="93"/>
      <c r="H180" s="93"/>
      <c r="I180" s="93"/>
      <c r="J180" s="85"/>
      <c r="K180" s="93"/>
      <c r="L180" s="96"/>
      <c r="M180" s="81"/>
      <c r="N180" s="85"/>
      <c r="O180" s="86"/>
      <c r="P180" s="86"/>
      <c r="Q180" s="86"/>
      <c r="R180" s="2"/>
    </row>
    <row r="181" spans="1:18" ht="18.75">
      <c r="A181" s="85"/>
      <c r="B181" s="85"/>
      <c r="C181" s="85"/>
      <c r="D181" s="85"/>
      <c r="E181" s="85"/>
      <c r="F181" s="93"/>
      <c r="G181" s="93"/>
      <c r="H181" s="93"/>
      <c r="I181" s="93"/>
      <c r="J181" s="85"/>
      <c r="K181" s="93"/>
      <c r="L181" s="96"/>
      <c r="M181" s="81"/>
      <c r="N181" s="85"/>
      <c r="O181" s="86"/>
      <c r="P181" s="86"/>
      <c r="Q181" s="86"/>
      <c r="R181" s="2"/>
    </row>
    <row r="182" spans="1:18" ht="18.75">
      <c r="A182" s="85"/>
      <c r="B182" s="85"/>
      <c r="C182" s="85"/>
      <c r="D182" s="85"/>
      <c r="E182" s="85"/>
      <c r="F182" s="93"/>
      <c r="G182" s="93"/>
      <c r="H182" s="93"/>
      <c r="I182" s="93"/>
      <c r="J182" s="85"/>
      <c r="K182" s="93"/>
      <c r="L182" s="96"/>
      <c r="M182" s="81"/>
      <c r="N182" s="85"/>
      <c r="O182" s="86"/>
      <c r="P182" s="86"/>
      <c r="Q182" s="86"/>
      <c r="R182" s="2"/>
    </row>
    <row r="183" spans="1:18" ht="18.75">
      <c r="A183" s="85"/>
      <c r="B183" s="85"/>
      <c r="C183" s="85"/>
      <c r="D183" s="85"/>
      <c r="E183" s="85"/>
      <c r="F183" s="93"/>
      <c r="G183" s="93"/>
      <c r="H183" s="93"/>
      <c r="I183" s="93"/>
      <c r="J183" s="85"/>
      <c r="K183" s="93"/>
      <c r="L183" s="96"/>
      <c r="M183" s="81"/>
      <c r="N183" s="85"/>
      <c r="O183" s="86"/>
      <c r="P183" s="86"/>
      <c r="Q183" s="86"/>
      <c r="R183" s="2"/>
    </row>
    <row r="184" spans="1:18" ht="18.75">
      <c r="A184" s="85"/>
      <c r="B184" s="85"/>
      <c r="C184" s="85"/>
      <c r="D184" s="85"/>
      <c r="E184" s="85"/>
      <c r="F184" s="93"/>
      <c r="G184" s="93"/>
      <c r="H184" s="93"/>
      <c r="I184" s="93"/>
      <c r="J184" s="85"/>
      <c r="K184" s="93"/>
      <c r="L184" s="96"/>
      <c r="M184" s="81"/>
      <c r="N184" s="85"/>
      <c r="O184" s="86"/>
      <c r="P184" s="86"/>
      <c r="Q184" s="86"/>
      <c r="R184" s="2"/>
    </row>
    <row r="185" spans="1:18" ht="18.75">
      <c r="A185" s="85"/>
      <c r="B185" s="85"/>
      <c r="C185" s="85"/>
      <c r="D185" s="85"/>
      <c r="E185" s="85"/>
      <c r="F185" s="93"/>
      <c r="G185" s="93"/>
      <c r="H185" s="93"/>
      <c r="I185" s="93"/>
      <c r="J185" s="85"/>
      <c r="K185" s="93"/>
      <c r="L185" s="96"/>
      <c r="M185" s="81"/>
      <c r="N185" s="85"/>
      <c r="O185" s="86"/>
      <c r="P185" s="86"/>
      <c r="Q185" s="86"/>
      <c r="R185" s="2"/>
    </row>
    <row r="186" spans="1:18" ht="18.75">
      <c r="A186" s="85"/>
      <c r="B186" s="85"/>
      <c r="C186" s="85"/>
      <c r="D186" s="85"/>
      <c r="E186" s="85"/>
      <c r="F186" s="93"/>
      <c r="G186" s="93"/>
      <c r="H186" s="93"/>
      <c r="I186" s="93"/>
      <c r="J186" s="85"/>
      <c r="K186" s="93"/>
      <c r="L186" s="96"/>
      <c r="M186" s="81"/>
      <c r="N186" s="85"/>
      <c r="O186" s="86"/>
      <c r="P186" s="86"/>
      <c r="Q186" s="86"/>
      <c r="R186" s="2"/>
    </row>
    <row r="187" spans="1:18" ht="18.75">
      <c r="A187" s="85"/>
      <c r="B187" s="85"/>
      <c r="C187" s="85"/>
      <c r="D187" s="85"/>
      <c r="E187" s="85"/>
      <c r="F187" s="93"/>
      <c r="G187" s="93"/>
      <c r="H187" s="93"/>
      <c r="I187" s="93"/>
      <c r="J187" s="85"/>
      <c r="K187" s="93"/>
      <c r="L187" s="96"/>
      <c r="M187" s="81"/>
      <c r="N187" s="85"/>
      <c r="O187" s="86"/>
      <c r="P187" s="86"/>
      <c r="Q187" s="86"/>
      <c r="R187" s="2"/>
    </row>
    <row r="188" spans="1:18" ht="18.75">
      <c r="A188" s="85"/>
      <c r="B188" s="85"/>
      <c r="C188" s="85"/>
      <c r="D188" s="85"/>
      <c r="E188" s="85"/>
      <c r="F188" s="93"/>
      <c r="G188" s="93"/>
      <c r="H188" s="93"/>
      <c r="I188" s="93"/>
      <c r="J188" s="85"/>
      <c r="K188" s="93"/>
      <c r="L188" s="96"/>
      <c r="M188" s="81"/>
      <c r="N188" s="85"/>
      <c r="O188" s="86"/>
      <c r="P188" s="86"/>
      <c r="Q188" s="86"/>
      <c r="R188" s="2"/>
    </row>
    <row r="189" spans="1:18" ht="18.75">
      <c r="A189" s="85"/>
      <c r="B189" s="85"/>
      <c r="C189" s="85"/>
      <c r="D189" s="85"/>
      <c r="E189" s="85"/>
      <c r="F189" s="93"/>
      <c r="G189" s="93"/>
      <c r="H189" s="93"/>
      <c r="I189" s="93"/>
      <c r="J189" s="85"/>
      <c r="K189" s="93"/>
      <c r="L189" s="96"/>
      <c r="M189" s="81"/>
      <c r="N189" s="85"/>
      <c r="O189" s="86"/>
      <c r="P189" s="86"/>
      <c r="Q189" s="86"/>
      <c r="R189" s="2"/>
    </row>
    <row r="190" spans="1:18" ht="18.75">
      <c r="A190" s="85"/>
      <c r="B190" s="85"/>
      <c r="C190" s="85"/>
      <c r="D190" s="85"/>
      <c r="E190" s="85"/>
      <c r="F190" s="93"/>
      <c r="G190" s="93"/>
      <c r="H190" s="93"/>
      <c r="I190" s="93"/>
      <c r="J190" s="85"/>
      <c r="K190" s="93"/>
      <c r="L190" s="96"/>
      <c r="M190" s="81"/>
      <c r="N190" s="85"/>
      <c r="O190" s="86"/>
      <c r="P190" s="86"/>
      <c r="Q190" s="86"/>
      <c r="R190" s="2"/>
    </row>
    <row r="191" spans="1:18" ht="18.75">
      <c r="A191" s="85"/>
      <c r="B191" s="85"/>
      <c r="C191" s="85"/>
      <c r="D191" s="85"/>
      <c r="E191" s="85"/>
      <c r="F191" s="93"/>
      <c r="G191" s="93"/>
      <c r="H191" s="93"/>
      <c r="I191" s="93"/>
      <c r="J191" s="85"/>
      <c r="K191" s="93"/>
      <c r="L191" s="96"/>
      <c r="M191" s="81"/>
      <c r="N191" s="85"/>
      <c r="O191" s="86"/>
      <c r="P191" s="86"/>
      <c r="Q191" s="86"/>
      <c r="R191" s="2"/>
    </row>
    <row r="192" spans="1:18" ht="18.75">
      <c r="A192" s="85"/>
      <c r="B192" s="85"/>
      <c r="C192" s="85"/>
      <c r="D192" s="85"/>
      <c r="E192" s="85"/>
      <c r="F192" s="93"/>
      <c r="G192" s="93"/>
      <c r="H192" s="93"/>
      <c r="I192" s="93"/>
      <c r="J192" s="85"/>
      <c r="K192" s="93"/>
      <c r="L192" s="96"/>
      <c r="M192" s="81"/>
      <c r="N192" s="85"/>
      <c r="O192" s="86"/>
      <c r="P192" s="86"/>
      <c r="Q192" s="86"/>
      <c r="R192" s="2"/>
    </row>
    <row r="193" spans="1:18" s="4" customFormat="1" ht="18.75">
      <c r="A193" s="73"/>
      <c r="B193" s="73"/>
      <c r="C193" s="73"/>
      <c r="D193" s="73"/>
      <c r="E193" s="73"/>
      <c r="F193" s="98"/>
      <c r="G193" s="98"/>
      <c r="H193" s="98"/>
      <c r="I193" s="98"/>
      <c r="J193" s="73"/>
      <c r="K193" s="98"/>
      <c r="L193" s="99"/>
      <c r="M193" s="69"/>
      <c r="N193" s="73"/>
      <c r="O193" s="74"/>
      <c r="P193" s="74"/>
      <c r="Q193" s="74"/>
      <c r="R193" s="29"/>
    </row>
    <row r="194" spans="1:18" ht="18.75">
      <c r="A194" s="85"/>
      <c r="B194" s="85"/>
      <c r="C194" s="85"/>
      <c r="D194" s="85"/>
      <c r="E194" s="85"/>
      <c r="F194" s="93"/>
      <c r="G194" s="93"/>
      <c r="H194" s="93"/>
      <c r="I194" s="93"/>
      <c r="J194" s="85"/>
      <c r="K194" s="93"/>
      <c r="L194" s="96"/>
      <c r="M194" s="81"/>
      <c r="N194" s="85"/>
      <c r="O194" s="86"/>
      <c r="P194" s="86"/>
      <c r="Q194" s="86"/>
      <c r="R194" s="2"/>
    </row>
    <row r="195" spans="1:18" ht="18.75">
      <c r="A195" s="85"/>
      <c r="B195" s="85"/>
      <c r="C195" s="85"/>
      <c r="D195" s="85"/>
      <c r="E195" s="85"/>
      <c r="F195" s="93"/>
      <c r="G195" s="93"/>
      <c r="H195" s="93"/>
      <c r="I195" s="93"/>
      <c r="J195" s="85"/>
      <c r="K195" s="93"/>
      <c r="L195" s="96"/>
      <c r="M195" s="81"/>
      <c r="N195" s="85"/>
      <c r="O195" s="86"/>
      <c r="P195" s="86"/>
      <c r="Q195" s="86"/>
      <c r="R195" s="2"/>
    </row>
    <row r="196" spans="1:18" ht="18.75">
      <c r="A196" s="85"/>
      <c r="B196" s="85"/>
      <c r="C196" s="85"/>
      <c r="D196" s="85"/>
      <c r="E196" s="85"/>
      <c r="F196" s="93"/>
      <c r="G196" s="93"/>
      <c r="H196" s="93"/>
      <c r="I196" s="93"/>
      <c r="J196" s="85"/>
      <c r="K196" s="93"/>
      <c r="L196" s="96"/>
      <c r="M196" s="81"/>
      <c r="N196" s="85"/>
      <c r="O196" s="86"/>
      <c r="P196" s="86"/>
      <c r="Q196" s="86"/>
      <c r="R196" s="2"/>
    </row>
    <row r="197" spans="1:18" ht="18.75">
      <c r="A197" s="85"/>
      <c r="B197" s="85"/>
      <c r="C197" s="85"/>
      <c r="D197" s="85"/>
      <c r="E197" s="85"/>
      <c r="F197" s="93"/>
      <c r="G197" s="93"/>
      <c r="H197" s="93"/>
      <c r="I197" s="93"/>
      <c r="J197" s="85"/>
      <c r="K197" s="93"/>
      <c r="L197" s="96"/>
      <c r="M197" s="81"/>
      <c r="N197" s="85"/>
      <c r="O197" s="86"/>
      <c r="P197" s="86"/>
      <c r="Q197" s="86"/>
      <c r="R197" s="2"/>
    </row>
    <row r="198" spans="1:18" ht="18.75">
      <c r="A198" s="85"/>
      <c r="B198" s="85"/>
      <c r="C198" s="85"/>
      <c r="D198" s="85"/>
      <c r="E198" s="85"/>
      <c r="F198" s="93"/>
      <c r="G198" s="93"/>
      <c r="H198" s="93"/>
      <c r="I198" s="93"/>
      <c r="J198" s="85"/>
      <c r="K198" s="93"/>
      <c r="L198" s="96"/>
      <c r="M198" s="81"/>
      <c r="N198" s="85"/>
      <c r="O198" s="86"/>
      <c r="P198" s="86"/>
      <c r="Q198" s="86"/>
      <c r="R198" s="2"/>
    </row>
    <row r="199" spans="1:18" ht="18.75">
      <c r="A199" s="85"/>
      <c r="B199" s="85"/>
      <c r="C199" s="85"/>
      <c r="D199" s="85"/>
      <c r="E199" s="85"/>
      <c r="F199" s="93"/>
      <c r="G199" s="93"/>
      <c r="H199" s="93"/>
      <c r="I199" s="93"/>
      <c r="J199" s="85"/>
      <c r="K199" s="93"/>
      <c r="L199" s="96"/>
      <c r="M199" s="81"/>
      <c r="N199" s="85"/>
      <c r="O199" s="86"/>
      <c r="P199" s="86"/>
      <c r="Q199" s="86"/>
      <c r="R199" s="2"/>
    </row>
    <row r="200" spans="1:18" ht="18.75">
      <c r="A200" s="85"/>
      <c r="B200" s="85"/>
      <c r="C200" s="85"/>
      <c r="D200" s="85"/>
      <c r="E200" s="85"/>
      <c r="F200" s="93"/>
      <c r="G200" s="93"/>
      <c r="H200" s="93"/>
      <c r="I200" s="93"/>
      <c r="J200" s="85"/>
      <c r="K200" s="93"/>
      <c r="L200" s="96"/>
      <c r="M200" s="81"/>
      <c r="N200" s="85"/>
      <c r="O200" s="86"/>
      <c r="P200" s="86"/>
      <c r="Q200" s="86"/>
      <c r="R200" s="2"/>
    </row>
    <row r="201" spans="1:18" ht="18.75">
      <c r="A201" s="85"/>
      <c r="B201" s="85"/>
      <c r="C201" s="85"/>
      <c r="D201" s="85"/>
      <c r="E201" s="85"/>
      <c r="F201" s="93"/>
      <c r="G201" s="93"/>
      <c r="H201" s="93"/>
      <c r="I201" s="93"/>
      <c r="J201" s="85"/>
      <c r="K201" s="93"/>
      <c r="L201" s="96"/>
      <c r="M201" s="81"/>
      <c r="N201" s="85"/>
      <c r="O201" s="86"/>
      <c r="P201" s="86"/>
      <c r="Q201" s="86"/>
      <c r="R201" s="2"/>
    </row>
    <row r="202" spans="1:18" ht="18.75">
      <c r="A202" s="85"/>
      <c r="B202" s="85"/>
      <c r="C202" s="85"/>
      <c r="D202" s="85"/>
      <c r="E202" s="85"/>
      <c r="F202" s="93"/>
      <c r="G202" s="93"/>
      <c r="H202" s="93"/>
      <c r="I202" s="93"/>
      <c r="J202" s="85"/>
      <c r="K202" s="93"/>
      <c r="L202" s="96"/>
      <c r="M202" s="81"/>
      <c r="N202" s="85"/>
      <c r="O202" s="86"/>
      <c r="P202" s="86"/>
      <c r="Q202" s="86"/>
      <c r="R202" s="2"/>
    </row>
    <row r="203" spans="1:18" ht="18.75">
      <c r="A203" s="85"/>
      <c r="B203" s="85"/>
      <c r="C203" s="85"/>
      <c r="D203" s="85"/>
      <c r="E203" s="85"/>
      <c r="F203" s="93"/>
      <c r="G203" s="93"/>
      <c r="H203" s="93"/>
      <c r="I203" s="93"/>
      <c r="J203" s="85"/>
      <c r="K203" s="93"/>
      <c r="L203" s="96"/>
      <c r="M203" s="81"/>
      <c r="N203" s="85"/>
      <c r="O203" s="86"/>
      <c r="P203" s="86"/>
      <c r="Q203" s="86"/>
      <c r="R203" s="2"/>
    </row>
    <row r="204" spans="1:18" ht="18.75">
      <c r="A204" s="86"/>
      <c r="B204" s="86"/>
      <c r="C204" s="86"/>
      <c r="D204" s="86"/>
      <c r="E204" s="86"/>
      <c r="F204" s="100"/>
      <c r="G204" s="100"/>
      <c r="H204" s="100"/>
      <c r="I204" s="100"/>
      <c r="J204" s="86"/>
      <c r="K204" s="100"/>
      <c r="L204" s="100"/>
      <c r="M204" s="97"/>
      <c r="N204" s="86"/>
      <c r="O204" s="86"/>
      <c r="P204" s="86"/>
      <c r="Q204" s="86"/>
      <c r="R204" s="2"/>
    </row>
    <row r="205" spans="1:18" ht="18.75">
      <c r="A205" s="86"/>
      <c r="B205" s="86"/>
      <c r="C205" s="86"/>
      <c r="D205" s="86"/>
      <c r="E205" s="86"/>
      <c r="F205" s="100"/>
      <c r="G205" s="100"/>
      <c r="H205" s="100"/>
      <c r="I205" s="100"/>
      <c r="J205" s="86"/>
      <c r="K205" s="100"/>
      <c r="L205" s="100"/>
      <c r="M205" s="97"/>
      <c r="N205" s="86"/>
      <c r="O205" s="86"/>
      <c r="P205" s="86"/>
      <c r="Q205" s="86"/>
      <c r="R205" s="2"/>
    </row>
    <row r="206" spans="1:18" ht="18.75">
      <c r="A206" s="86"/>
      <c r="B206" s="86"/>
      <c r="C206" s="86"/>
      <c r="D206" s="86"/>
      <c r="E206" s="86"/>
      <c r="F206" s="100"/>
      <c r="G206" s="100"/>
      <c r="H206" s="100"/>
      <c r="I206" s="100"/>
      <c r="J206" s="86"/>
      <c r="K206" s="100"/>
      <c r="L206" s="100"/>
      <c r="M206" s="97"/>
      <c r="N206" s="86"/>
      <c r="O206" s="86"/>
      <c r="P206" s="86"/>
      <c r="Q206" s="86"/>
      <c r="R206" s="2"/>
    </row>
    <row r="207" spans="1:18" ht="18.75">
      <c r="A207" s="86"/>
      <c r="B207" s="86"/>
      <c r="C207" s="86"/>
      <c r="D207" s="86"/>
      <c r="E207" s="86"/>
      <c r="F207" s="100"/>
      <c r="G207" s="100"/>
      <c r="H207" s="100"/>
      <c r="I207" s="100"/>
      <c r="J207" s="86"/>
      <c r="K207" s="100"/>
      <c r="L207" s="100"/>
      <c r="M207" s="97"/>
      <c r="N207" s="86"/>
      <c r="O207" s="86"/>
      <c r="P207" s="86"/>
      <c r="Q207" s="86"/>
      <c r="R207" s="2"/>
    </row>
    <row r="208" spans="1:18" ht="18.75">
      <c r="A208" s="86"/>
      <c r="B208" s="86"/>
      <c r="C208" s="86"/>
      <c r="D208" s="86"/>
      <c r="E208" s="86"/>
      <c r="F208" s="100"/>
      <c r="G208" s="100"/>
      <c r="H208" s="100"/>
      <c r="I208" s="100"/>
      <c r="J208" s="86"/>
      <c r="K208" s="100"/>
      <c r="L208" s="100"/>
      <c r="M208" s="97"/>
      <c r="N208" s="86"/>
      <c r="O208" s="86"/>
      <c r="P208" s="86"/>
      <c r="Q208" s="86"/>
      <c r="R208" s="2"/>
    </row>
    <row r="209" spans="1:18" ht="18.75">
      <c r="A209" s="86"/>
      <c r="B209" s="86"/>
      <c r="C209" s="86"/>
      <c r="D209" s="86"/>
      <c r="E209" s="86"/>
      <c r="F209" s="100"/>
      <c r="G209" s="100"/>
      <c r="H209" s="100"/>
      <c r="I209" s="100"/>
      <c r="J209" s="86"/>
      <c r="K209" s="100"/>
      <c r="L209" s="100"/>
      <c r="M209" s="97"/>
      <c r="N209" s="86"/>
      <c r="O209" s="86"/>
      <c r="P209" s="86"/>
      <c r="Q209" s="86"/>
      <c r="R209" s="2"/>
    </row>
    <row r="210" spans="1:18" ht="23.25" customHeight="1">
      <c r="A210" s="86"/>
      <c r="B210" s="86"/>
      <c r="C210" s="86"/>
      <c r="D210" s="86"/>
      <c r="E210" s="86"/>
      <c r="F210" s="100"/>
      <c r="G210" s="100"/>
      <c r="H210" s="100"/>
      <c r="I210" s="100"/>
      <c r="J210" s="86"/>
      <c r="K210" s="100"/>
      <c r="L210" s="100"/>
      <c r="M210" s="97"/>
      <c r="N210" s="86"/>
      <c r="O210" s="86"/>
      <c r="P210" s="86"/>
      <c r="Q210" s="86"/>
      <c r="R210" s="2"/>
    </row>
    <row r="211" spans="1:18" ht="18.75">
      <c r="A211" s="86"/>
      <c r="B211" s="86"/>
      <c r="C211" s="86"/>
      <c r="D211" s="86"/>
      <c r="E211" s="86"/>
      <c r="F211" s="100"/>
      <c r="G211" s="100"/>
      <c r="H211" s="100"/>
      <c r="I211" s="100"/>
      <c r="J211" s="86"/>
      <c r="K211" s="100"/>
      <c r="L211" s="100"/>
      <c r="M211" s="97"/>
      <c r="N211" s="86"/>
      <c r="O211" s="86"/>
      <c r="P211" s="86"/>
      <c r="Q211" s="86"/>
      <c r="R211" s="2"/>
    </row>
    <row r="212" spans="1:18" ht="18.75">
      <c r="A212" s="86"/>
      <c r="B212" s="86"/>
      <c r="C212" s="86"/>
      <c r="D212" s="86"/>
      <c r="E212" s="86"/>
      <c r="F212" s="100"/>
      <c r="G212" s="100"/>
      <c r="H212" s="100"/>
      <c r="I212" s="100"/>
      <c r="J212" s="86"/>
      <c r="K212" s="100"/>
      <c r="L212" s="100"/>
      <c r="M212" s="97"/>
      <c r="N212" s="86"/>
      <c r="O212" s="86"/>
      <c r="P212" s="86"/>
      <c r="Q212" s="86"/>
      <c r="R212" s="2"/>
    </row>
    <row r="213" spans="1:18" ht="18.75">
      <c r="A213" s="86"/>
      <c r="B213" s="86"/>
      <c r="C213" s="86"/>
      <c r="D213" s="86"/>
      <c r="E213" s="86"/>
      <c r="F213" s="100"/>
      <c r="G213" s="100"/>
      <c r="H213" s="100"/>
      <c r="I213" s="100"/>
      <c r="J213" s="86"/>
      <c r="K213" s="100"/>
      <c r="L213" s="100"/>
      <c r="M213" s="97"/>
      <c r="N213" s="86"/>
      <c r="O213" s="86"/>
      <c r="P213" s="86"/>
      <c r="Q213" s="86"/>
      <c r="R213" s="2"/>
    </row>
    <row r="214" spans="1:18" ht="18.75">
      <c r="A214" s="86"/>
      <c r="B214" s="86"/>
      <c r="C214" s="86"/>
      <c r="D214" s="86"/>
      <c r="E214" s="86"/>
      <c r="F214" s="100"/>
      <c r="G214" s="100"/>
      <c r="H214" s="100"/>
      <c r="I214" s="100"/>
      <c r="J214" s="86"/>
      <c r="K214" s="100"/>
      <c r="L214" s="100"/>
      <c r="M214" s="97"/>
      <c r="N214" s="86"/>
      <c r="O214" s="86"/>
      <c r="P214" s="86"/>
      <c r="Q214" s="86"/>
      <c r="R214" s="2"/>
    </row>
    <row r="215" spans="1:18" ht="18.75">
      <c r="A215" s="86"/>
      <c r="B215" s="86"/>
      <c r="C215" s="86"/>
      <c r="D215" s="86"/>
      <c r="E215" s="86"/>
      <c r="F215" s="100"/>
      <c r="G215" s="100"/>
      <c r="H215" s="100"/>
      <c r="I215" s="100"/>
      <c r="J215" s="86"/>
      <c r="K215" s="100"/>
      <c r="L215" s="100"/>
      <c r="M215" s="97"/>
      <c r="N215" s="86"/>
      <c r="O215" s="86"/>
      <c r="P215" s="86"/>
      <c r="Q215" s="86"/>
      <c r="R215" s="2"/>
    </row>
    <row r="216" spans="1:18" ht="15.75">
      <c r="A216" s="2"/>
      <c r="B216" s="2"/>
      <c r="C216" s="2"/>
      <c r="D216" s="2"/>
      <c r="E216" s="2"/>
      <c r="F216" s="37"/>
      <c r="G216" s="37"/>
      <c r="H216" s="37"/>
      <c r="I216" s="37"/>
      <c r="J216" s="2"/>
      <c r="K216" s="37"/>
      <c r="L216" s="37"/>
      <c r="M216" s="58"/>
      <c r="N216" s="2"/>
      <c r="O216" s="2"/>
      <c r="P216" s="2"/>
      <c r="Q216" s="2"/>
      <c r="R216" s="2"/>
    </row>
    <row r="217" spans="1:18" ht="15.75">
      <c r="A217" s="2"/>
      <c r="B217" s="2"/>
      <c r="C217" s="2"/>
      <c r="D217" s="2"/>
      <c r="E217" s="2"/>
      <c r="F217" s="37"/>
      <c r="G217" s="37"/>
      <c r="H217" s="37"/>
      <c r="I217" s="37"/>
      <c r="J217" s="2"/>
      <c r="K217" s="37"/>
      <c r="L217" s="37"/>
      <c r="M217" s="58"/>
      <c r="N217" s="2"/>
      <c r="O217" s="2"/>
      <c r="P217" s="2"/>
      <c r="Q217" s="2"/>
      <c r="R217" s="2"/>
    </row>
    <row r="218" spans="1:18" ht="15.75">
      <c r="A218" s="2"/>
      <c r="B218" s="2"/>
      <c r="C218" s="2"/>
      <c r="D218" s="2"/>
      <c r="E218" s="2"/>
      <c r="F218" s="37"/>
      <c r="G218" s="37"/>
      <c r="H218" s="37"/>
      <c r="I218" s="37"/>
      <c r="J218" s="2"/>
      <c r="K218" s="37"/>
      <c r="L218" s="37"/>
      <c r="M218" s="58"/>
      <c r="N218" s="2"/>
      <c r="O218" s="2"/>
      <c r="P218" s="2"/>
      <c r="Q218" s="2"/>
      <c r="R218" s="2"/>
    </row>
    <row r="219" spans="1:18" ht="15.75">
      <c r="A219" s="2"/>
      <c r="B219" s="2"/>
      <c r="C219" s="2"/>
      <c r="D219" s="2"/>
      <c r="E219" s="2"/>
      <c r="F219" s="37"/>
      <c r="G219" s="37"/>
      <c r="H219" s="37"/>
      <c r="I219" s="37"/>
      <c r="J219" s="2"/>
      <c r="K219" s="37"/>
      <c r="L219" s="37"/>
      <c r="M219" s="58"/>
      <c r="N219" s="2"/>
      <c r="O219" s="2"/>
      <c r="P219" s="2"/>
      <c r="Q219" s="2"/>
      <c r="R219" s="2"/>
    </row>
    <row r="220" spans="1:18" ht="15.75">
      <c r="A220" s="2"/>
      <c r="B220" s="2"/>
      <c r="C220" s="2"/>
      <c r="D220" s="2"/>
      <c r="E220" s="2"/>
      <c r="F220" s="37"/>
      <c r="G220" s="37"/>
      <c r="H220" s="37"/>
      <c r="I220" s="37"/>
      <c r="J220" s="2"/>
      <c r="K220" s="37"/>
      <c r="L220" s="37"/>
      <c r="M220" s="58"/>
      <c r="N220" s="2"/>
      <c r="O220" s="2"/>
      <c r="P220" s="2"/>
      <c r="Q220" s="2"/>
      <c r="R220" s="2"/>
    </row>
    <row r="221" spans="1:18" ht="15.75">
      <c r="A221" s="2"/>
      <c r="B221" s="2"/>
      <c r="C221" s="2"/>
      <c r="D221" s="2"/>
      <c r="E221" s="2"/>
      <c r="F221" s="37"/>
      <c r="G221" s="37"/>
      <c r="H221" s="37"/>
      <c r="I221" s="37"/>
      <c r="J221" s="2"/>
      <c r="K221" s="37"/>
      <c r="L221" s="37"/>
      <c r="M221" s="58"/>
      <c r="N221" s="2"/>
      <c r="O221" s="2"/>
      <c r="P221" s="2"/>
      <c r="Q221" s="2"/>
      <c r="R221" s="2"/>
    </row>
    <row r="222" spans="1:18" ht="15.75">
      <c r="A222" s="2"/>
      <c r="B222" s="2"/>
      <c r="C222" s="2"/>
      <c r="D222" s="2"/>
      <c r="E222" s="2"/>
      <c r="F222" s="37"/>
      <c r="G222" s="37"/>
      <c r="H222" s="37"/>
      <c r="I222" s="37"/>
      <c r="J222" s="2"/>
      <c r="K222" s="37"/>
      <c r="L222" s="37"/>
      <c r="M222" s="58"/>
      <c r="N222" s="2"/>
      <c r="O222" s="2"/>
      <c r="P222" s="2"/>
      <c r="Q222" s="2"/>
      <c r="R222" s="2"/>
    </row>
    <row r="223" spans="1:18" ht="15.75">
      <c r="A223" s="2"/>
      <c r="B223" s="2"/>
      <c r="C223" s="2"/>
      <c r="D223" s="2"/>
      <c r="E223" s="2"/>
      <c r="F223" s="37"/>
      <c r="G223" s="37"/>
      <c r="H223" s="37"/>
      <c r="I223" s="37"/>
      <c r="J223" s="2"/>
      <c r="K223" s="37"/>
      <c r="L223" s="37"/>
      <c r="M223" s="58"/>
      <c r="N223" s="2"/>
      <c r="O223" s="2"/>
      <c r="P223" s="2"/>
      <c r="Q223" s="2"/>
      <c r="R223" s="2"/>
    </row>
    <row r="224" spans="1:18" ht="15.75">
      <c r="A224" s="2"/>
      <c r="B224" s="2"/>
      <c r="C224" s="2"/>
      <c r="D224" s="2"/>
      <c r="E224" s="2"/>
      <c r="F224" s="37"/>
      <c r="G224" s="37"/>
      <c r="H224" s="37"/>
      <c r="I224" s="37"/>
      <c r="J224" s="2"/>
      <c r="K224" s="37"/>
      <c r="L224" s="37"/>
      <c r="M224" s="58"/>
      <c r="N224" s="2"/>
      <c r="O224" s="2"/>
      <c r="P224" s="2"/>
      <c r="Q224" s="2"/>
      <c r="R224" s="2"/>
    </row>
    <row r="225" spans="1:18" ht="15.75">
      <c r="A225" s="2"/>
      <c r="B225" s="2"/>
      <c r="C225" s="2"/>
      <c r="D225" s="2"/>
      <c r="E225" s="2"/>
      <c r="F225" s="37"/>
      <c r="G225" s="37"/>
      <c r="H225" s="37"/>
      <c r="I225" s="37"/>
      <c r="J225" s="2"/>
      <c r="K225" s="37"/>
      <c r="L225" s="37"/>
      <c r="M225" s="58"/>
      <c r="N225" s="2"/>
      <c r="O225" s="2"/>
      <c r="P225" s="2"/>
      <c r="Q225" s="2"/>
      <c r="R225" s="2"/>
    </row>
    <row r="226" spans="1:18" ht="15.75">
      <c r="A226" s="2"/>
      <c r="B226" s="2"/>
      <c r="C226" s="2"/>
      <c r="D226" s="2"/>
      <c r="E226" s="2"/>
      <c r="F226" s="37"/>
      <c r="G226" s="37"/>
      <c r="H226" s="37"/>
      <c r="I226" s="37"/>
      <c r="J226" s="2"/>
      <c r="K226" s="37"/>
      <c r="L226" s="37"/>
      <c r="M226" s="58"/>
      <c r="N226" s="2"/>
      <c r="O226" s="2"/>
      <c r="P226" s="2"/>
      <c r="Q226" s="2"/>
      <c r="R226" s="2"/>
    </row>
    <row r="227" spans="1:18" ht="15.75">
      <c r="A227" s="2"/>
      <c r="B227" s="2"/>
      <c r="C227" s="2"/>
      <c r="D227" s="2"/>
      <c r="E227" s="2"/>
      <c r="F227" s="37"/>
      <c r="G227" s="37"/>
      <c r="H227" s="37"/>
      <c r="I227" s="37"/>
      <c r="J227" s="2"/>
      <c r="K227" s="37"/>
      <c r="L227" s="37"/>
      <c r="M227" s="58"/>
      <c r="N227" s="2"/>
      <c r="O227" s="2"/>
      <c r="P227" s="2"/>
      <c r="Q227" s="2"/>
      <c r="R227" s="2"/>
    </row>
    <row r="228" spans="1:18" ht="15.75">
      <c r="A228" s="2"/>
      <c r="B228" s="2"/>
      <c r="C228" s="2"/>
      <c r="D228" s="2"/>
      <c r="E228" s="2"/>
      <c r="F228" s="37"/>
      <c r="G228" s="37"/>
      <c r="H228" s="37"/>
      <c r="I228" s="37"/>
      <c r="J228" s="2"/>
      <c r="K228" s="37"/>
      <c r="L228" s="37"/>
      <c r="M228" s="58"/>
      <c r="N228" s="2"/>
      <c r="O228" s="2"/>
      <c r="P228" s="2"/>
      <c r="Q228" s="2"/>
      <c r="R228" s="2"/>
    </row>
    <row r="229" spans="1:18" ht="15.75">
      <c r="A229" s="2"/>
      <c r="B229" s="2"/>
      <c r="C229" s="2"/>
      <c r="D229" s="2"/>
      <c r="E229" s="2"/>
      <c r="F229" s="37"/>
      <c r="G229" s="37"/>
      <c r="H229" s="37"/>
      <c r="I229" s="37"/>
      <c r="J229" s="2"/>
      <c r="K229" s="37"/>
      <c r="L229" s="37"/>
      <c r="M229" s="58"/>
      <c r="N229" s="2"/>
      <c r="O229" s="2"/>
      <c r="P229" s="2"/>
      <c r="Q229" s="2"/>
      <c r="R229" s="2"/>
    </row>
    <row r="230" spans="1:18" ht="15.75">
      <c r="A230" s="2"/>
      <c r="B230" s="2"/>
      <c r="C230" s="2"/>
      <c r="D230" s="2"/>
      <c r="E230" s="2"/>
      <c r="F230" s="37"/>
      <c r="G230" s="37"/>
      <c r="H230" s="37"/>
      <c r="I230" s="37"/>
      <c r="J230" s="2"/>
      <c r="K230" s="37"/>
      <c r="L230" s="37"/>
      <c r="M230" s="58"/>
      <c r="N230" s="2"/>
      <c r="O230" s="2"/>
      <c r="P230" s="2"/>
      <c r="Q230" s="2"/>
      <c r="R230" s="2"/>
    </row>
    <row r="231" spans="1:18" ht="15.75">
      <c r="A231" s="2"/>
      <c r="B231" s="2"/>
      <c r="C231" s="2"/>
      <c r="D231" s="2"/>
      <c r="E231" s="2"/>
      <c r="F231" s="37"/>
      <c r="G231" s="37"/>
      <c r="H231" s="37"/>
      <c r="I231" s="37"/>
      <c r="J231" s="2"/>
      <c r="K231" s="37"/>
      <c r="L231" s="37"/>
      <c r="M231" s="58"/>
      <c r="N231" s="2"/>
      <c r="O231" s="2"/>
      <c r="P231" s="2"/>
      <c r="Q231" s="2"/>
      <c r="R231" s="2"/>
    </row>
    <row r="232" spans="1:18" ht="15.75">
      <c r="A232" s="2"/>
      <c r="B232" s="2"/>
      <c r="C232" s="2"/>
      <c r="D232" s="2"/>
      <c r="E232" s="2"/>
      <c r="F232" s="37"/>
      <c r="G232" s="37"/>
      <c r="H232" s="37"/>
      <c r="I232" s="37"/>
      <c r="J232" s="2"/>
      <c r="K232" s="37"/>
      <c r="L232" s="37"/>
      <c r="M232" s="58"/>
      <c r="N232" s="2"/>
      <c r="O232" s="2"/>
      <c r="P232" s="2"/>
      <c r="Q232" s="2"/>
      <c r="R232" s="2"/>
    </row>
    <row r="233" spans="1:18" ht="15.75">
      <c r="A233" s="2"/>
      <c r="B233" s="2"/>
      <c r="C233" s="2"/>
      <c r="D233" s="2"/>
      <c r="E233" s="2"/>
      <c r="F233" s="37"/>
      <c r="G233" s="37"/>
      <c r="H233" s="37"/>
      <c r="I233" s="37"/>
      <c r="J233" s="2"/>
      <c r="K233" s="37"/>
      <c r="L233" s="37"/>
      <c r="M233" s="58"/>
      <c r="N233" s="2"/>
      <c r="O233" s="2"/>
      <c r="P233" s="2"/>
      <c r="Q233" s="2"/>
      <c r="R233" s="2"/>
    </row>
    <row r="234" spans="1:18" ht="15.75">
      <c r="A234" s="2"/>
      <c r="B234" s="2"/>
      <c r="C234" s="2"/>
      <c r="D234" s="2"/>
      <c r="E234" s="2"/>
      <c r="F234" s="37"/>
      <c r="G234" s="37"/>
      <c r="H234" s="37"/>
      <c r="I234" s="37"/>
      <c r="J234" s="2"/>
      <c r="K234" s="37"/>
      <c r="L234" s="37"/>
      <c r="M234" s="58"/>
      <c r="N234" s="2"/>
      <c r="O234" s="2"/>
      <c r="P234" s="2"/>
      <c r="Q234" s="2"/>
      <c r="R234" s="2"/>
    </row>
    <row r="235" spans="1:18" ht="15.75">
      <c r="A235" s="2"/>
      <c r="B235" s="2"/>
      <c r="C235" s="2"/>
      <c r="D235" s="2"/>
      <c r="E235" s="2"/>
      <c r="F235" s="37"/>
      <c r="G235" s="37"/>
      <c r="H235" s="37"/>
      <c r="I235" s="37"/>
      <c r="J235" s="2"/>
      <c r="K235" s="37"/>
      <c r="L235" s="37"/>
      <c r="M235" s="58"/>
      <c r="N235" s="2"/>
      <c r="O235" s="2"/>
      <c r="P235" s="2"/>
      <c r="Q235" s="2"/>
      <c r="R235" s="2"/>
    </row>
    <row r="236" spans="1:18" ht="15.75">
      <c r="A236" s="2"/>
      <c r="B236" s="2"/>
      <c r="C236" s="2"/>
      <c r="D236" s="2"/>
      <c r="E236" s="2"/>
      <c r="F236" s="37"/>
      <c r="G236" s="37"/>
      <c r="H236" s="37"/>
      <c r="I236" s="37"/>
      <c r="J236" s="2"/>
      <c r="K236" s="37"/>
      <c r="L236" s="37"/>
      <c r="M236" s="58"/>
      <c r="N236" s="2"/>
      <c r="O236" s="2"/>
      <c r="P236" s="2"/>
      <c r="Q236" s="2"/>
      <c r="R236" s="2"/>
    </row>
    <row r="237" spans="1:18" s="6" customFormat="1" ht="15.75">
      <c r="A237" s="59"/>
      <c r="B237" s="59"/>
      <c r="C237" s="59"/>
      <c r="D237" s="59"/>
      <c r="E237" s="59"/>
      <c r="F237" s="60"/>
      <c r="G237" s="60"/>
      <c r="H237" s="60"/>
      <c r="I237" s="60"/>
      <c r="J237" s="59"/>
      <c r="K237" s="60"/>
      <c r="L237" s="60"/>
      <c r="M237" s="61"/>
      <c r="N237" s="59"/>
      <c r="O237" s="59"/>
      <c r="P237" s="59"/>
      <c r="Q237" s="59"/>
      <c r="R237" s="59"/>
    </row>
    <row r="238" spans="1:18" s="6" customFormat="1" ht="15.75">
      <c r="A238" s="59"/>
      <c r="B238" s="59"/>
      <c r="C238" s="59"/>
      <c r="D238" s="59"/>
      <c r="E238" s="59"/>
      <c r="F238" s="60"/>
      <c r="G238" s="60"/>
      <c r="H238" s="60"/>
      <c r="I238" s="60"/>
      <c r="J238" s="59"/>
      <c r="K238" s="60"/>
      <c r="L238" s="60"/>
      <c r="M238" s="61"/>
      <c r="N238" s="59"/>
      <c r="O238" s="59"/>
      <c r="P238" s="59"/>
      <c r="Q238" s="59"/>
      <c r="R238" s="59"/>
    </row>
    <row r="239" spans="1:18">
      <c r="E239"/>
    </row>
    <row r="240" spans="1:18">
      <c r="E240"/>
    </row>
    <row r="241" spans="5:5" ht="23.25" customHeight="1">
      <c r="E241"/>
    </row>
    <row r="242" spans="5:5">
      <c r="E242"/>
    </row>
    <row r="243" spans="5:5">
      <c r="E243"/>
    </row>
    <row r="244" spans="5:5">
      <c r="E244"/>
    </row>
    <row r="245" spans="5:5">
      <c r="E245"/>
    </row>
    <row r="246" spans="5:5">
      <c r="E246"/>
    </row>
    <row r="247" spans="5:5">
      <c r="E247"/>
    </row>
    <row r="248" spans="5:5">
      <c r="E248"/>
    </row>
    <row r="249" spans="5:5">
      <c r="E249"/>
    </row>
    <row r="250" spans="5:5">
      <c r="E250"/>
    </row>
    <row r="251" spans="5:5">
      <c r="E251"/>
    </row>
    <row r="252" spans="5:5">
      <c r="E252"/>
    </row>
    <row r="253" spans="5:5">
      <c r="E253"/>
    </row>
    <row r="254" spans="5:5">
      <c r="E254"/>
    </row>
    <row r="255" spans="5:5">
      <c r="E255"/>
    </row>
    <row r="256" spans="5:5">
      <c r="E256"/>
    </row>
    <row r="257" spans="5:5">
      <c r="E257"/>
    </row>
    <row r="258" spans="5:5">
      <c r="E258"/>
    </row>
    <row r="259" spans="5:5" ht="23.25" customHeight="1">
      <c r="E259"/>
    </row>
    <row r="260" spans="5:5">
      <c r="E260"/>
    </row>
    <row r="261" spans="5:5">
      <c r="E261"/>
    </row>
    <row r="262" spans="5:5">
      <c r="E262"/>
    </row>
    <row r="263" spans="5:5">
      <c r="E263"/>
    </row>
    <row r="264" spans="5:5">
      <c r="E264"/>
    </row>
    <row r="265" spans="5:5">
      <c r="E265"/>
    </row>
    <row r="266" spans="5:5">
      <c r="E266"/>
    </row>
    <row r="267" spans="5:5">
      <c r="E267"/>
    </row>
    <row r="268" spans="5:5">
      <c r="E268"/>
    </row>
    <row r="269" spans="5:5">
      <c r="E269"/>
    </row>
    <row r="270" spans="5:5">
      <c r="E270"/>
    </row>
    <row r="271" spans="5:5">
      <c r="E271"/>
    </row>
    <row r="272" spans="5:5">
      <c r="E272"/>
    </row>
    <row r="273" spans="5:5">
      <c r="E273"/>
    </row>
    <row r="274" spans="5:5">
      <c r="E274"/>
    </row>
    <row r="275" spans="5:5">
      <c r="E275"/>
    </row>
    <row r="276" spans="5:5">
      <c r="E276"/>
    </row>
    <row r="277" spans="5:5">
      <c r="E277"/>
    </row>
    <row r="278" spans="5:5">
      <c r="E278"/>
    </row>
    <row r="279" spans="5:5">
      <c r="E279"/>
    </row>
    <row r="280" spans="5:5">
      <c r="E280"/>
    </row>
    <row r="281" spans="5:5">
      <c r="E281"/>
    </row>
    <row r="282" spans="5:5">
      <c r="E282"/>
    </row>
    <row r="283" spans="5:5">
      <c r="E283"/>
    </row>
    <row r="284" spans="5:5">
      <c r="E284"/>
    </row>
    <row r="285" spans="5:5">
      <c r="E285"/>
    </row>
    <row r="286" spans="5:5">
      <c r="E286"/>
    </row>
    <row r="287" spans="5:5">
      <c r="E287"/>
    </row>
    <row r="288" spans="5:5">
      <c r="E288"/>
    </row>
    <row r="289" spans="5:13" s="1" customFormat="1">
      <c r="F289" s="40"/>
      <c r="G289" s="40"/>
      <c r="H289" s="40"/>
      <c r="I289" s="40"/>
      <c r="K289" s="40"/>
      <c r="L289" s="40"/>
      <c r="M289" s="43"/>
    </row>
    <row r="290" spans="5:13">
      <c r="E290"/>
    </row>
    <row r="291" spans="5:13">
      <c r="E291"/>
    </row>
    <row r="292" spans="5:13">
      <c r="E292"/>
    </row>
    <row r="293" spans="5:13">
      <c r="E293"/>
    </row>
    <row r="294" spans="5:13">
      <c r="E294"/>
    </row>
    <row r="295" spans="5:13">
      <c r="E295"/>
    </row>
    <row r="296" spans="5:13">
      <c r="E296"/>
    </row>
    <row r="297" spans="5:13">
      <c r="E297"/>
    </row>
    <row r="298" spans="5:13">
      <c r="E298"/>
    </row>
    <row r="299" spans="5:13">
      <c r="E299"/>
    </row>
    <row r="300" spans="5:13">
      <c r="E300"/>
    </row>
    <row r="301" spans="5:13">
      <c r="E301"/>
    </row>
    <row r="302" spans="5:13">
      <c r="E302"/>
    </row>
    <row r="303" spans="5:13">
      <c r="E303"/>
    </row>
    <row r="304" spans="5:13">
      <c r="E304"/>
    </row>
    <row r="305" spans="5:5">
      <c r="E305"/>
    </row>
    <row r="306" spans="5:5">
      <c r="E306"/>
    </row>
    <row r="307" spans="5:5">
      <c r="E307"/>
    </row>
    <row r="308" spans="5:5">
      <c r="E308"/>
    </row>
    <row r="309" spans="5:5">
      <c r="E309"/>
    </row>
    <row r="310" spans="5:5">
      <c r="E310"/>
    </row>
    <row r="311" spans="5:5">
      <c r="E311"/>
    </row>
    <row r="312" spans="5:5">
      <c r="E312"/>
    </row>
    <row r="313" spans="5:5">
      <c r="E313"/>
    </row>
    <row r="314" spans="5:5">
      <c r="E314"/>
    </row>
    <row r="315" spans="5:5">
      <c r="E315"/>
    </row>
    <row r="316" spans="5:5">
      <c r="E316"/>
    </row>
    <row r="317" spans="5:5">
      <c r="E317"/>
    </row>
    <row r="318" spans="5:5">
      <c r="E318"/>
    </row>
    <row r="319" spans="5:5">
      <c r="E319"/>
    </row>
    <row r="320" spans="5:5">
      <c r="E320"/>
    </row>
    <row r="321" spans="5:5">
      <c r="E321"/>
    </row>
    <row r="322" spans="5:5">
      <c r="E322"/>
    </row>
    <row r="323" spans="5:5">
      <c r="E323"/>
    </row>
    <row r="324" spans="5:5">
      <c r="E324"/>
    </row>
    <row r="325" spans="5:5">
      <c r="E325"/>
    </row>
    <row r="326" spans="5:5">
      <c r="E326"/>
    </row>
    <row r="327" spans="5:5">
      <c r="E327"/>
    </row>
    <row r="328" spans="5:5">
      <c r="E328"/>
    </row>
    <row r="329" spans="5:5">
      <c r="E329"/>
    </row>
    <row r="330" spans="5:5">
      <c r="E330"/>
    </row>
    <row r="331" spans="5:5">
      <c r="E331"/>
    </row>
  </sheetData>
  <mergeCells count="3">
    <mergeCell ref="A1:L1"/>
    <mergeCell ref="A18:L18"/>
    <mergeCell ref="A27:L27"/>
  </mergeCells>
  <phoneticPr fontId="4" type="noConversion"/>
  <pageMargins left="1" right="1" top="1" bottom="1" header="0.5" footer="0.5"/>
  <pageSetup paperSize="8" scale="64" fitToHeight="0" orientation="portrait" r:id="rId1"/>
  <ignoredErrors>
    <ignoredError sqref="H55" formulaRange="1"/>
    <ignoredError sqref="I54:I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80BA-7B83-4012-AE7E-FDEE651F5830}">
  <dimension ref="A1:O252"/>
  <sheetViews>
    <sheetView tabSelected="1" topLeftCell="A92" zoomScale="85" zoomScaleNormal="85" workbookViewId="0">
      <selection activeCell="E106" sqref="E106"/>
    </sheetView>
  </sheetViews>
  <sheetFormatPr defaultColWidth="9.140625" defaultRowHeight="21"/>
  <cols>
    <col min="1" max="1" width="26.28515625" style="153" customWidth="1"/>
    <col min="2" max="2" width="57.28515625" style="137" customWidth="1"/>
    <col min="3" max="3" width="25.140625" style="181" customWidth="1"/>
    <col min="4" max="4" width="31.28515625" style="181" customWidth="1"/>
    <col min="5" max="5" width="24.140625" style="181" bestFit="1" customWidth="1"/>
    <col min="6" max="6" width="21.7109375" style="137" customWidth="1"/>
    <col min="7" max="7" width="21.7109375" style="182" bestFit="1" customWidth="1"/>
    <col min="8" max="8" width="22.85546875" style="182" customWidth="1"/>
    <col min="9" max="9" width="21.28515625" style="182" bestFit="1" customWidth="1"/>
    <col min="10" max="10" width="23" style="182" bestFit="1" customWidth="1"/>
    <col min="11" max="11" width="20.5703125" style="182" bestFit="1" customWidth="1"/>
    <col min="12" max="12" width="21.7109375" style="182" bestFit="1" customWidth="1"/>
    <col min="13" max="13" width="25.5703125" style="182" customWidth="1"/>
    <col min="14" max="15" width="21.7109375" style="137" customWidth="1"/>
    <col min="16" max="16" width="9" style="137" customWidth="1"/>
    <col min="17" max="16384" width="9.140625" style="137"/>
  </cols>
  <sheetData>
    <row r="1" spans="1:13">
      <c r="B1" s="201"/>
      <c r="C1" s="133"/>
      <c r="D1" s="133"/>
      <c r="E1" s="133"/>
      <c r="F1" s="134" t="s">
        <v>134</v>
      </c>
      <c r="G1" s="135"/>
      <c r="H1" s="135"/>
      <c r="I1" s="135"/>
      <c r="J1" s="135"/>
      <c r="K1" s="135"/>
      <c r="L1" s="135"/>
      <c r="M1" s="136"/>
    </row>
    <row r="2" spans="1:13">
      <c r="B2" s="202" t="s">
        <v>0</v>
      </c>
      <c r="C2" s="138" t="s">
        <v>37</v>
      </c>
      <c r="D2" s="138" t="s">
        <v>1</v>
      </c>
      <c r="E2" s="138" t="s">
        <v>14</v>
      </c>
      <c r="F2" s="138" t="s">
        <v>2</v>
      </c>
      <c r="G2" s="139" t="s">
        <v>3</v>
      </c>
      <c r="H2" s="139" t="s">
        <v>4</v>
      </c>
      <c r="I2" s="139" t="s">
        <v>5</v>
      </c>
      <c r="J2" s="139" t="s">
        <v>6</v>
      </c>
      <c r="K2" s="139" t="s">
        <v>7</v>
      </c>
      <c r="L2" s="139" t="s">
        <v>8</v>
      </c>
      <c r="M2" s="140" t="s">
        <v>9</v>
      </c>
    </row>
    <row r="3" spans="1:13">
      <c r="B3" s="203" t="s">
        <v>66</v>
      </c>
      <c r="C3" s="141" t="s">
        <v>40</v>
      </c>
      <c r="D3" s="141" t="s">
        <v>67</v>
      </c>
      <c r="E3" s="141">
        <v>14230216</v>
      </c>
      <c r="F3" s="142">
        <v>45624</v>
      </c>
      <c r="G3" s="143">
        <v>67946.2</v>
      </c>
      <c r="H3" s="143"/>
      <c r="I3" s="143">
        <f>G3</f>
        <v>67946.2</v>
      </c>
      <c r="J3" s="143">
        <v>-54356.959999999999</v>
      </c>
      <c r="K3" s="143">
        <f>SUM(I3:J3)</f>
        <v>13589.239999999998</v>
      </c>
      <c r="L3" s="143">
        <f>-G3*10/100</f>
        <v>-6794.62</v>
      </c>
      <c r="M3" s="144">
        <f>SUM(K3:L3)</f>
        <v>6794.6199999999981</v>
      </c>
    </row>
    <row r="4" spans="1:13">
      <c r="B4" s="203" t="s">
        <v>66</v>
      </c>
      <c r="C4" s="141" t="s">
        <v>40</v>
      </c>
      <c r="D4" s="141" t="s">
        <v>67</v>
      </c>
      <c r="E4" s="141">
        <v>14261260</v>
      </c>
      <c r="F4" s="142">
        <v>45631</v>
      </c>
      <c r="G4" s="143">
        <v>13498.51</v>
      </c>
      <c r="H4" s="143"/>
      <c r="I4" s="143">
        <f>SUM(G4:H4)</f>
        <v>13498.51</v>
      </c>
      <c r="J4" s="143">
        <v>-10811.2</v>
      </c>
      <c r="K4" s="143">
        <f>SUM(I4:J4)</f>
        <v>2687.3099999999995</v>
      </c>
      <c r="L4" s="143">
        <v>-1349.85</v>
      </c>
      <c r="M4" s="144">
        <f>SUM(K4:L4)</f>
        <v>1337.4599999999996</v>
      </c>
    </row>
    <row r="5" spans="1:13">
      <c r="B5" s="203"/>
      <c r="C5" s="141"/>
      <c r="D5" s="141"/>
      <c r="E5" s="141"/>
      <c r="F5" s="142"/>
      <c r="G5" s="143"/>
      <c r="H5" s="143"/>
      <c r="I5" s="143"/>
      <c r="J5" s="143"/>
      <c r="K5" s="143"/>
      <c r="L5" s="143"/>
      <c r="M5" s="144"/>
    </row>
    <row r="6" spans="1:13" s="149" customFormat="1">
      <c r="A6" s="217"/>
      <c r="B6" s="204" t="s">
        <v>88</v>
      </c>
      <c r="C6" s="145" t="s">
        <v>40</v>
      </c>
      <c r="D6" s="145" t="s">
        <v>89</v>
      </c>
      <c r="E6" s="145">
        <v>14312153</v>
      </c>
      <c r="F6" s="146">
        <v>45646</v>
      </c>
      <c r="G6" s="147">
        <v>42732.75</v>
      </c>
      <c r="H6" s="147"/>
      <c r="I6" s="147">
        <f>G6</f>
        <v>42732.75</v>
      </c>
      <c r="J6" s="147">
        <v>-34186.199999999997</v>
      </c>
      <c r="K6" s="147">
        <f>SUM(I6:J6)</f>
        <v>8546.5500000000029</v>
      </c>
      <c r="L6" s="147">
        <v>-4273.28</v>
      </c>
      <c r="M6" s="148">
        <f>SUM(K6:L6)</f>
        <v>4273.2700000000032</v>
      </c>
    </row>
    <row r="7" spans="1:13">
      <c r="B7" s="203"/>
      <c r="C7" s="141"/>
      <c r="D7" s="141"/>
      <c r="E7" s="141"/>
      <c r="F7" s="141"/>
      <c r="G7" s="143"/>
      <c r="H7" s="143"/>
      <c r="I7" s="143"/>
      <c r="J7" s="143"/>
      <c r="K7" s="143"/>
      <c r="L7" s="143"/>
      <c r="M7" s="150"/>
    </row>
    <row r="8" spans="1:13" s="149" customFormat="1">
      <c r="A8" s="217"/>
      <c r="B8" s="204" t="s">
        <v>90</v>
      </c>
      <c r="C8" s="145" t="s">
        <v>40</v>
      </c>
      <c r="D8" s="145" t="s">
        <v>91</v>
      </c>
      <c r="E8" s="145">
        <v>14238310</v>
      </c>
      <c r="F8" s="146">
        <v>45628</v>
      </c>
      <c r="G8" s="147">
        <v>11074.55</v>
      </c>
      <c r="H8" s="147"/>
      <c r="I8" s="147">
        <f>G8</f>
        <v>11074.55</v>
      </c>
      <c r="J8" s="147">
        <v>-8859.64</v>
      </c>
      <c r="K8" s="147">
        <f>SUM(I8:J8)</f>
        <v>2214.91</v>
      </c>
      <c r="L8" s="147">
        <v>-1107.46</v>
      </c>
      <c r="M8" s="148">
        <f>SUM(K8:L8)</f>
        <v>1107.4499999999998</v>
      </c>
    </row>
    <row r="9" spans="1:13" s="149" customFormat="1">
      <c r="A9" s="217"/>
      <c r="B9" s="204"/>
      <c r="C9" s="145"/>
      <c r="D9" s="145"/>
      <c r="E9" s="145"/>
      <c r="F9" s="146"/>
      <c r="G9" s="147"/>
      <c r="H9" s="147"/>
      <c r="I9" s="147"/>
      <c r="J9" s="147"/>
      <c r="K9" s="147"/>
      <c r="L9" s="147"/>
      <c r="M9" s="148"/>
    </row>
    <row r="10" spans="1:13">
      <c r="B10" s="203" t="s">
        <v>61</v>
      </c>
      <c r="C10" s="141" t="s">
        <v>40</v>
      </c>
      <c r="D10" s="141" t="s">
        <v>62</v>
      </c>
      <c r="E10" s="141">
        <v>13954334</v>
      </c>
      <c r="F10" s="142">
        <v>45572</v>
      </c>
      <c r="G10" s="143">
        <v>9676</v>
      </c>
      <c r="H10" s="143">
        <v>307.7</v>
      </c>
      <c r="I10" s="143">
        <f>SUM(G10:H10)</f>
        <v>9983.7000000000007</v>
      </c>
      <c r="J10" s="143">
        <f>-5917.43-2400</f>
        <v>-8317.43</v>
      </c>
      <c r="K10" s="143">
        <f>SUM(I10:J10)</f>
        <v>1666.2700000000004</v>
      </c>
      <c r="L10" s="147">
        <v>-822.46</v>
      </c>
      <c r="M10" s="144">
        <f>SUM(K10:L10)</f>
        <v>843.8100000000004</v>
      </c>
    </row>
    <row r="11" spans="1:13" s="149" customFormat="1">
      <c r="A11" s="217"/>
      <c r="B11" s="204" t="s">
        <v>61</v>
      </c>
      <c r="C11" s="145" t="s">
        <v>40</v>
      </c>
      <c r="D11" s="145" t="s">
        <v>62</v>
      </c>
      <c r="E11" s="145">
        <v>14272823</v>
      </c>
      <c r="F11" s="146">
        <v>45604</v>
      </c>
      <c r="G11" s="147">
        <v>40794</v>
      </c>
      <c r="H11" s="147">
        <v>1297.25</v>
      </c>
      <c r="I11" s="147">
        <f>SUM(G11:H11)</f>
        <v>42091.25</v>
      </c>
      <c r="J11" s="147">
        <v>-37696.61</v>
      </c>
      <c r="K11" s="147">
        <f>SUM(I11:J11)</f>
        <v>4394.6399999999994</v>
      </c>
      <c r="L11" s="147">
        <v>-3467.49</v>
      </c>
      <c r="M11" s="148">
        <f>SUM(K11:L11)</f>
        <v>927.14999999999964</v>
      </c>
    </row>
    <row r="12" spans="1:13" s="149" customFormat="1">
      <c r="A12" s="217"/>
      <c r="B12" s="204" t="s">
        <v>61</v>
      </c>
      <c r="C12" s="145" t="s">
        <v>40</v>
      </c>
      <c r="D12" s="145" t="s">
        <v>62</v>
      </c>
      <c r="E12" s="145">
        <v>14321477</v>
      </c>
      <c r="F12" s="146">
        <v>45609</v>
      </c>
      <c r="G12" s="147">
        <v>6611</v>
      </c>
      <c r="H12" s="147">
        <v>210.23</v>
      </c>
      <c r="I12" s="147">
        <f>SUM(G12:H12)</f>
        <v>6821.23</v>
      </c>
      <c r="J12" s="147"/>
      <c r="K12" s="147"/>
      <c r="L12" s="147">
        <v>-561.94000000000005</v>
      </c>
      <c r="M12" s="148">
        <f>SUM(I12:L12)</f>
        <v>6259.2899999999991</v>
      </c>
    </row>
    <row r="13" spans="1:13">
      <c r="B13" s="203" t="s">
        <v>61</v>
      </c>
      <c r="C13" s="141" t="s">
        <v>40</v>
      </c>
      <c r="D13" s="141" t="s">
        <v>62</v>
      </c>
      <c r="E13" s="141">
        <v>14341595</v>
      </c>
      <c r="F13" s="142">
        <v>45643</v>
      </c>
      <c r="G13" s="143">
        <v>10518</v>
      </c>
      <c r="H13" s="143">
        <v>334.47</v>
      </c>
      <c r="I13" s="143">
        <f>SUM(G13:H13)</f>
        <v>10852.47</v>
      </c>
      <c r="J13" s="143"/>
      <c r="K13" s="143"/>
      <c r="L13" s="143">
        <v>-894.03</v>
      </c>
      <c r="M13" s="150">
        <f>SUM(I13:L13)</f>
        <v>9958.4399999999987</v>
      </c>
    </row>
    <row r="14" spans="1:13" s="149" customFormat="1">
      <c r="A14" s="217"/>
      <c r="B14" s="204" t="s">
        <v>61</v>
      </c>
      <c r="C14" s="145" t="s">
        <v>40</v>
      </c>
      <c r="D14" s="145" t="s">
        <v>62</v>
      </c>
      <c r="E14" s="145">
        <v>14273364</v>
      </c>
      <c r="F14" s="146">
        <v>46020</v>
      </c>
      <c r="G14" s="147">
        <v>26268</v>
      </c>
      <c r="H14" s="147">
        <v>835.32</v>
      </c>
      <c r="I14" s="147">
        <f>SUM(G14:H14)</f>
        <v>27103.32</v>
      </c>
      <c r="J14" s="147">
        <v>-25000</v>
      </c>
      <c r="K14" s="147">
        <f>SUM(I14:J14)</f>
        <v>2103.3199999999997</v>
      </c>
      <c r="L14" s="147">
        <v>-2232.7800000000002</v>
      </c>
      <c r="M14" s="148">
        <f>SUM(K14:L14)</f>
        <v>-129.46000000000049</v>
      </c>
    </row>
    <row r="15" spans="1:13">
      <c r="B15" s="203"/>
      <c r="C15" s="141"/>
      <c r="D15" s="141"/>
      <c r="E15" s="141"/>
      <c r="F15" s="141"/>
      <c r="G15" s="143"/>
      <c r="H15" s="151" t="s">
        <v>92</v>
      </c>
      <c r="I15" s="151">
        <f>SUM(I13:I14)</f>
        <v>37955.79</v>
      </c>
      <c r="J15" s="151">
        <f>SUM(J13:J14)</f>
        <v>-25000</v>
      </c>
      <c r="K15" s="151">
        <f>SUM(K13:K14)</f>
        <v>2103.3199999999997</v>
      </c>
      <c r="L15" s="151">
        <f>SUM(L13:L14)</f>
        <v>-3126.8100000000004</v>
      </c>
      <c r="M15" s="152">
        <f>SUM(M10:M14)</f>
        <v>17859.23</v>
      </c>
    </row>
    <row r="16" spans="1:13">
      <c r="B16" s="205"/>
      <c r="C16" s="141"/>
      <c r="D16" s="141"/>
      <c r="E16" s="141"/>
      <c r="F16" s="153"/>
      <c r="G16" s="154"/>
      <c r="H16" s="154"/>
      <c r="I16" s="154"/>
      <c r="J16" s="154"/>
      <c r="K16" s="154"/>
      <c r="L16" s="154"/>
      <c r="M16" s="155"/>
    </row>
    <row r="17" spans="1:15">
      <c r="B17" s="201"/>
      <c r="C17" s="133"/>
      <c r="D17" s="133"/>
      <c r="E17" s="133"/>
      <c r="F17" s="134" t="s">
        <v>132</v>
      </c>
      <c r="G17" s="135"/>
      <c r="H17" s="135"/>
      <c r="I17" s="135"/>
      <c r="J17" s="135"/>
      <c r="K17" s="135"/>
      <c r="L17" s="135"/>
      <c r="M17" s="136"/>
    </row>
    <row r="18" spans="1:15">
      <c r="B18" s="206" t="s">
        <v>0</v>
      </c>
      <c r="C18" s="156" t="s">
        <v>37</v>
      </c>
      <c r="D18" s="156" t="s">
        <v>1</v>
      </c>
      <c r="E18" s="156" t="s">
        <v>14</v>
      </c>
      <c r="F18" s="156" t="s">
        <v>2</v>
      </c>
      <c r="G18" s="157" t="s">
        <v>3</v>
      </c>
      <c r="H18" s="157" t="s">
        <v>4</v>
      </c>
      <c r="I18" s="157" t="s">
        <v>5</v>
      </c>
      <c r="J18" s="157" t="s">
        <v>6</v>
      </c>
      <c r="K18" s="157" t="s">
        <v>7</v>
      </c>
      <c r="L18" s="157" t="s">
        <v>8</v>
      </c>
      <c r="M18" s="158" t="s">
        <v>9</v>
      </c>
    </row>
    <row r="19" spans="1:15">
      <c r="B19" s="203" t="s">
        <v>93</v>
      </c>
      <c r="C19" s="141" t="s">
        <v>40</v>
      </c>
      <c r="D19" s="141" t="s">
        <v>94</v>
      </c>
      <c r="E19" s="141">
        <v>14470799</v>
      </c>
      <c r="F19" s="142">
        <v>45689</v>
      </c>
      <c r="G19" s="143">
        <v>30284.240000000002</v>
      </c>
      <c r="H19" s="143"/>
      <c r="I19" s="143">
        <f>G19</f>
        <v>30284.240000000002</v>
      </c>
      <c r="J19" s="143">
        <v>-24227.39</v>
      </c>
      <c r="K19" s="143">
        <f>SUM(I19:J19)</f>
        <v>6056.8500000000022</v>
      </c>
      <c r="L19" s="143">
        <v>-3028.72</v>
      </c>
      <c r="M19" s="143">
        <f>SUM(K19:L19)</f>
        <v>3028.1300000000024</v>
      </c>
      <c r="O19" s="196"/>
    </row>
    <row r="20" spans="1:15">
      <c r="B20" s="203" t="s">
        <v>93</v>
      </c>
      <c r="C20" s="141" t="s">
        <v>98</v>
      </c>
      <c r="D20" s="141" t="s">
        <v>94</v>
      </c>
      <c r="E20" s="141">
        <v>14473586</v>
      </c>
      <c r="F20" s="142">
        <v>45687</v>
      </c>
      <c r="G20" s="143">
        <v>574</v>
      </c>
      <c r="H20" s="143"/>
      <c r="I20" s="143"/>
      <c r="J20" s="143"/>
      <c r="K20" s="143"/>
      <c r="L20" s="143">
        <v>-57.4</v>
      </c>
      <c r="M20" s="143">
        <f>SUM(G20:L20)</f>
        <v>516.6</v>
      </c>
    </row>
    <row r="21" spans="1:15">
      <c r="B21" s="203"/>
      <c r="C21" s="141"/>
      <c r="D21" s="141"/>
      <c r="E21" s="141"/>
      <c r="F21" s="142"/>
      <c r="G21" s="143"/>
      <c r="H21" s="143"/>
      <c r="I21" s="143"/>
      <c r="J21" s="143"/>
      <c r="K21" s="143"/>
      <c r="L21" s="143"/>
      <c r="M21" s="143">
        <f>SUM(M19:M20)</f>
        <v>3544.7300000000023</v>
      </c>
      <c r="O21" s="196">
        <v>45701</v>
      </c>
    </row>
    <row r="22" spans="1:15">
      <c r="B22" s="203"/>
      <c r="C22" s="141"/>
      <c r="D22" s="141"/>
      <c r="E22" s="141"/>
      <c r="F22" s="142"/>
      <c r="G22" s="143"/>
      <c r="H22" s="143"/>
      <c r="I22" s="143"/>
      <c r="J22" s="143"/>
      <c r="K22" s="143"/>
      <c r="L22" s="143"/>
      <c r="M22" s="143"/>
    </row>
    <row r="23" spans="1:15">
      <c r="B23" s="203" t="s">
        <v>97</v>
      </c>
      <c r="C23" s="141" t="s">
        <v>40</v>
      </c>
      <c r="D23" s="141" t="s">
        <v>67</v>
      </c>
      <c r="E23" s="141">
        <v>14429452</v>
      </c>
      <c r="F23" s="142">
        <v>45697</v>
      </c>
      <c r="G23" s="143">
        <v>11394.84</v>
      </c>
      <c r="H23" s="143"/>
      <c r="I23" s="143">
        <f>SUM(G23:H23)</f>
        <v>11394.84</v>
      </c>
      <c r="J23" s="143">
        <v>-8204.2800000000007</v>
      </c>
      <c r="K23" s="143">
        <f>SUM(I23:J23)</f>
        <v>3190.5599999999995</v>
      </c>
      <c r="L23" s="143">
        <v>-1139.48</v>
      </c>
      <c r="M23" s="143">
        <f>SUM(K23:L23)</f>
        <v>2051.0799999999995</v>
      </c>
      <c r="O23" s="196">
        <v>45728</v>
      </c>
    </row>
    <row r="24" spans="1:15">
      <c r="B24" s="203"/>
      <c r="C24" s="141"/>
      <c r="D24" s="141"/>
      <c r="E24" s="141"/>
      <c r="F24" s="141"/>
      <c r="G24" s="143"/>
      <c r="H24" s="143"/>
      <c r="I24" s="143"/>
      <c r="J24" s="143"/>
      <c r="K24" s="143"/>
      <c r="L24" s="143"/>
      <c r="M24" s="143"/>
    </row>
    <row r="25" spans="1:15" s="149" customFormat="1">
      <c r="A25" s="217"/>
      <c r="B25" s="204" t="s">
        <v>99</v>
      </c>
      <c r="C25" s="145" t="s">
        <v>40</v>
      </c>
      <c r="D25" s="145" t="s">
        <v>24</v>
      </c>
      <c r="E25" s="145">
        <v>14489581</v>
      </c>
      <c r="F25" s="146">
        <v>45691</v>
      </c>
      <c r="G25" s="147">
        <v>3397</v>
      </c>
      <c r="H25" s="147">
        <v>108.02</v>
      </c>
      <c r="I25" s="147">
        <f>SUM(G25:H25)</f>
        <v>3505.02</v>
      </c>
      <c r="J25" s="147"/>
      <c r="K25" s="147"/>
      <c r="L25" s="147">
        <v>-288.75</v>
      </c>
      <c r="M25" s="147">
        <f>SUM(I25:L25)</f>
        <v>3216.27</v>
      </c>
    </row>
    <row r="26" spans="1:15" s="149" customFormat="1">
      <c r="A26" s="217"/>
      <c r="B26" s="204" t="s">
        <v>99</v>
      </c>
      <c r="C26" s="145" t="s">
        <v>40</v>
      </c>
      <c r="D26" s="145" t="s">
        <v>24</v>
      </c>
      <c r="E26" s="145">
        <v>14489491</v>
      </c>
      <c r="F26" s="146">
        <v>45691</v>
      </c>
      <c r="G26" s="147">
        <v>3956</v>
      </c>
      <c r="H26" s="147">
        <v>125.8</v>
      </c>
      <c r="I26" s="147">
        <f>SUM(G26:H26)</f>
        <v>4081.8</v>
      </c>
      <c r="J26" s="147"/>
      <c r="K26" s="147"/>
      <c r="L26" s="147">
        <v>-336.26</v>
      </c>
      <c r="M26" s="147">
        <f>SUM(I26:L26)</f>
        <v>3745.54</v>
      </c>
    </row>
    <row r="27" spans="1:15">
      <c r="B27" s="203"/>
      <c r="C27" s="141"/>
      <c r="D27" s="141"/>
      <c r="E27" s="141"/>
      <c r="F27" s="142"/>
      <c r="G27" s="143"/>
      <c r="H27" s="143"/>
      <c r="I27" s="143"/>
      <c r="J27" s="143"/>
      <c r="K27" s="143"/>
      <c r="L27" s="143"/>
      <c r="M27" s="139">
        <f>SUM(M25:M26)</f>
        <v>6961.8099999999995</v>
      </c>
    </row>
    <row r="28" spans="1:15">
      <c r="B28" s="203"/>
      <c r="C28" s="141"/>
      <c r="D28" s="141"/>
      <c r="E28" s="141"/>
      <c r="F28" s="142"/>
      <c r="G28" s="159"/>
      <c r="H28" s="159"/>
      <c r="I28" s="159"/>
      <c r="J28" s="159"/>
      <c r="K28" s="159"/>
      <c r="L28" s="159"/>
      <c r="M28" s="160"/>
    </row>
    <row r="29" spans="1:15">
      <c r="B29" s="207"/>
      <c r="C29" s="161"/>
      <c r="D29" s="161"/>
      <c r="E29" s="161"/>
      <c r="F29" s="161"/>
      <c r="G29" s="160"/>
      <c r="H29" s="160"/>
      <c r="I29" s="160"/>
      <c r="J29" s="160"/>
      <c r="K29" s="160"/>
      <c r="L29" s="160"/>
      <c r="M29" s="160"/>
    </row>
    <row r="30" spans="1:15" s="149" customFormat="1">
      <c r="A30" s="217"/>
      <c r="B30" s="204" t="s">
        <v>96</v>
      </c>
      <c r="C30" s="145" t="s">
        <v>95</v>
      </c>
      <c r="D30" s="145" t="s">
        <v>100</v>
      </c>
      <c r="E30" s="145">
        <v>14505999</v>
      </c>
      <c r="F30" s="146">
        <v>46060</v>
      </c>
      <c r="G30" s="147">
        <v>388939</v>
      </c>
      <c r="H30" s="147">
        <f>12368.26+2000</f>
        <v>14368.26</v>
      </c>
      <c r="I30" s="147">
        <f>SUM(G30:H30)</f>
        <v>403307.26</v>
      </c>
      <c r="J30" s="147">
        <v>-321045.8</v>
      </c>
      <c r="K30" s="147">
        <f>SUM(I30:J30)</f>
        <v>82261.460000000021</v>
      </c>
      <c r="L30" s="147">
        <v>-38893.9</v>
      </c>
      <c r="M30" s="147">
        <f>SUM(K30:L30)</f>
        <v>43367.560000000019</v>
      </c>
    </row>
    <row r="31" spans="1:15">
      <c r="B31" s="207"/>
      <c r="C31" s="161"/>
      <c r="D31" s="161"/>
      <c r="E31" s="161"/>
      <c r="F31" s="161"/>
      <c r="G31" s="160"/>
      <c r="H31" s="160"/>
      <c r="I31" s="160"/>
      <c r="J31" s="160"/>
      <c r="K31" s="160"/>
      <c r="L31" s="160"/>
      <c r="M31" s="160"/>
    </row>
    <row r="32" spans="1:15">
      <c r="B32" s="203" t="s">
        <v>101</v>
      </c>
      <c r="C32" s="141" t="s">
        <v>58</v>
      </c>
      <c r="D32" s="141" t="s">
        <v>102</v>
      </c>
      <c r="E32" s="141">
        <v>14603163</v>
      </c>
      <c r="F32" s="142">
        <v>45719</v>
      </c>
      <c r="G32" s="143">
        <v>87265</v>
      </c>
      <c r="H32" s="143">
        <f>750+2775.03</f>
        <v>3525.03</v>
      </c>
      <c r="I32" s="143">
        <f>SUM(G32:H32)</f>
        <v>90790.03</v>
      </c>
      <c r="J32" s="143">
        <v>-75306.34</v>
      </c>
      <c r="K32" s="143">
        <f>SUM(I32:J32)</f>
        <v>15483.690000000002</v>
      </c>
      <c r="L32" s="143">
        <v>-8726.5</v>
      </c>
      <c r="M32" s="143">
        <f>SUM(K32:L32)</f>
        <v>6757.1900000000023</v>
      </c>
    </row>
    <row r="33" spans="1:15">
      <c r="B33" s="203" t="s">
        <v>101</v>
      </c>
      <c r="C33" s="141" t="s">
        <v>59</v>
      </c>
      <c r="D33" s="141" t="s">
        <v>103</v>
      </c>
      <c r="E33" s="141">
        <v>14603256</v>
      </c>
      <c r="F33" s="142">
        <v>45719</v>
      </c>
      <c r="G33" s="143">
        <v>36160</v>
      </c>
      <c r="H33" s="143">
        <v>250</v>
      </c>
      <c r="I33" s="143">
        <f>SUM(G33:H33)</f>
        <v>36410</v>
      </c>
      <c r="J33" s="143">
        <v>-30234.02</v>
      </c>
      <c r="K33" s="143">
        <f>SUM(I33:J33)</f>
        <v>6175.98</v>
      </c>
      <c r="L33" s="143">
        <v>-3616</v>
      </c>
      <c r="M33" s="143">
        <f>SUM(K33:L33)</f>
        <v>2559.9799999999996</v>
      </c>
    </row>
    <row r="34" spans="1:15">
      <c r="B34" s="207"/>
      <c r="C34" s="161"/>
      <c r="D34" s="161"/>
      <c r="E34" s="161"/>
      <c r="F34" s="161"/>
      <c r="G34" s="160"/>
      <c r="H34" s="160"/>
      <c r="I34" s="160"/>
      <c r="J34" s="160"/>
      <c r="K34" s="160"/>
      <c r="L34" s="160"/>
      <c r="M34" s="139">
        <f>SUM(M32:M33)</f>
        <v>9317.1700000000019</v>
      </c>
      <c r="O34" s="196">
        <v>45757</v>
      </c>
    </row>
    <row r="35" spans="1:15">
      <c r="B35" s="207"/>
      <c r="C35" s="161"/>
      <c r="D35" s="161"/>
      <c r="E35" s="161"/>
      <c r="F35" s="161"/>
      <c r="G35" s="160"/>
      <c r="H35" s="160"/>
      <c r="I35" s="160"/>
      <c r="J35" s="160"/>
      <c r="K35" s="160"/>
      <c r="L35" s="160"/>
      <c r="M35" s="160"/>
    </row>
    <row r="36" spans="1:15">
      <c r="B36" s="208" t="s">
        <v>53</v>
      </c>
      <c r="C36" s="145" t="s">
        <v>95</v>
      </c>
      <c r="D36" s="163" t="s">
        <v>115</v>
      </c>
      <c r="E36" s="163">
        <v>14581365</v>
      </c>
      <c r="F36" s="142">
        <v>45714</v>
      </c>
      <c r="G36" s="143">
        <v>195101</v>
      </c>
      <c r="H36" s="143">
        <f>1000+6204.21</f>
        <v>7204.21</v>
      </c>
      <c r="I36" s="143">
        <f>SUM(G36:H36)</f>
        <v>202305.21</v>
      </c>
      <c r="J36" s="143">
        <v>-151376.89000000001</v>
      </c>
      <c r="K36" s="143">
        <f>SUM(I36:J36)</f>
        <v>50928.319999999978</v>
      </c>
      <c r="L36" s="143">
        <v>-19510.099999999999</v>
      </c>
      <c r="M36" s="143">
        <f>SUM(K36:L36)</f>
        <v>31418.219999999979</v>
      </c>
      <c r="O36" s="196">
        <v>45757</v>
      </c>
    </row>
    <row r="37" spans="1:15">
      <c r="B37" s="207"/>
      <c r="C37" s="161"/>
      <c r="D37" s="161"/>
      <c r="E37" s="161"/>
      <c r="F37" s="161"/>
      <c r="G37" s="160"/>
      <c r="H37" s="160"/>
      <c r="I37" s="160"/>
      <c r="J37" s="160"/>
      <c r="K37" s="160"/>
      <c r="L37" s="160"/>
      <c r="M37" s="160"/>
    </row>
    <row r="38" spans="1:15">
      <c r="B38" s="207" t="s">
        <v>123</v>
      </c>
      <c r="C38" s="161"/>
      <c r="D38" s="161" t="s">
        <v>67</v>
      </c>
      <c r="E38" s="161">
        <v>14718713</v>
      </c>
      <c r="F38" s="164">
        <v>45763</v>
      </c>
      <c r="G38" s="165">
        <v>10164.93</v>
      </c>
      <c r="H38" s="165"/>
      <c r="I38" s="165">
        <f>SUM(G38:H38)</f>
        <v>10164.93</v>
      </c>
      <c r="J38" s="165">
        <v>-6716.69</v>
      </c>
      <c r="K38" s="165">
        <f>SUM(I38:J38)</f>
        <v>3448.2400000000007</v>
      </c>
      <c r="L38" s="165">
        <v>-1016.49</v>
      </c>
      <c r="M38" s="165">
        <f>SUM(K38:L38)</f>
        <v>2431.7500000000009</v>
      </c>
      <c r="O38" s="196">
        <v>45757</v>
      </c>
    </row>
    <row r="39" spans="1:15">
      <c r="B39" s="207"/>
      <c r="C39" s="161"/>
      <c r="D39" s="161"/>
      <c r="E39" s="161"/>
      <c r="F39" s="161"/>
      <c r="G39" s="160"/>
      <c r="H39" s="160"/>
      <c r="I39" s="160"/>
      <c r="J39" s="160"/>
      <c r="K39" s="160"/>
      <c r="L39" s="160"/>
      <c r="M39" s="160"/>
    </row>
    <row r="40" spans="1:15">
      <c r="B40" s="207"/>
      <c r="C40" s="161"/>
      <c r="D40" s="161"/>
      <c r="E40" s="161"/>
      <c r="F40" s="161"/>
      <c r="G40" s="160"/>
      <c r="H40" s="160"/>
      <c r="I40" s="160"/>
      <c r="J40" s="160"/>
      <c r="K40" s="160"/>
      <c r="L40" s="160"/>
      <c r="M40" s="160"/>
    </row>
    <row r="41" spans="1:15">
      <c r="B41" s="207"/>
      <c r="C41" s="161"/>
      <c r="D41" s="161"/>
      <c r="E41" s="161"/>
      <c r="F41" s="161"/>
      <c r="G41" s="160"/>
      <c r="H41" s="160"/>
      <c r="I41" s="160"/>
      <c r="J41" s="160"/>
      <c r="K41" s="160"/>
      <c r="L41" s="160"/>
      <c r="M41" s="160"/>
    </row>
    <row r="42" spans="1:15">
      <c r="B42" s="207"/>
      <c r="C42" s="161"/>
      <c r="D42" s="161"/>
      <c r="E42" s="161"/>
      <c r="F42" s="161"/>
      <c r="G42" s="160"/>
      <c r="H42" s="160"/>
      <c r="I42" s="160"/>
      <c r="J42" s="160"/>
      <c r="K42" s="160"/>
      <c r="L42" s="160"/>
      <c r="M42" s="160"/>
    </row>
    <row r="43" spans="1:15">
      <c r="B43" s="201"/>
      <c r="C43" s="133"/>
      <c r="D43" s="133"/>
      <c r="E43" s="133"/>
      <c r="F43" s="134" t="s">
        <v>133</v>
      </c>
      <c r="G43" s="135"/>
      <c r="H43" s="135"/>
      <c r="I43" s="135"/>
      <c r="J43" s="135"/>
      <c r="K43" s="135"/>
      <c r="L43" s="135"/>
      <c r="M43" s="136"/>
    </row>
    <row r="44" spans="1:15">
      <c r="B44" s="202" t="s">
        <v>0</v>
      </c>
      <c r="C44" s="138" t="s">
        <v>37</v>
      </c>
      <c r="D44" s="138" t="s">
        <v>1</v>
      </c>
      <c r="E44" s="138" t="s">
        <v>14</v>
      </c>
      <c r="F44" s="138" t="s">
        <v>2</v>
      </c>
      <c r="G44" s="139" t="s">
        <v>3</v>
      </c>
      <c r="H44" s="139" t="s">
        <v>4</v>
      </c>
      <c r="I44" s="139" t="s">
        <v>5</v>
      </c>
      <c r="J44" s="139" t="s">
        <v>6</v>
      </c>
      <c r="K44" s="139" t="s">
        <v>7</v>
      </c>
      <c r="L44" s="139" t="s">
        <v>8</v>
      </c>
      <c r="M44" s="139" t="s">
        <v>125</v>
      </c>
    </row>
    <row r="45" spans="1:15">
      <c r="B45" s="203" t="s">
        <v>114</v>
      </c>
      <c r="C45" s="166" t="s">
        <v>105</v>
      </c>
      <c r="D45" s="166" t="s">
        <v>104</v>
      </c>
      <c r="E45" s="141">
        <v>14569636</v>
      </c>
      <c r="F45" s="167">
        <v>45710</v>
      </c>
      <c r="G45" s="168">
        <v>331591</v>
      </c>
      <c r="H45" s="168">
        <f>10544.59+17922</f>
        <v>28466.59</v>
      </c>
      <c r="I45" s="159">
        <f t="shared" ref="I45:I50" si="0">SUM(G45:H45)</f>
        <v>360057.59</v>
      </c>
      <c r="J45" s="159"/>
      <c r="K45" s="159"/>
      <c r="L45" s="168">
        <v>-33159.1</v>
      </c>
      <c r="M45" s="143"/>
    </row>
    <row r="46" spans="1:15" s="175" customFormat="1">
      <c r="A46" s="218"/>
      <c r="B46" s="209" t="s">
        <v>114</v>
      </c>
      <c r="C46" s="170" t="s">
        <v>106</v>
      </c>
      <c r="D46" s="170" t="s">
        <v>104</v>
      </c>
      <c r="E46" s="169">
        <v>14606824</v>
      </c>
      <c r="F46" s="171">
        <v>45715</v>
      </c>
      <c r="G46" s="172">
        <v>-14215</v>
      </c>
      <c r="H46" s="172">
        <v>-452.04</v>
      </c>
      <c r="I46" s="173">
        <f t="shared" si="0"/>
        <v>-14667.04</v>
      </c>
      <c r="J46" s="173"/>
      <c r="K46" s="173"/>
      <c r="L46" s="172">
        <v>1421.5</v>
      </c>
      <c r="M46" s="174"/>
    </row>
    <row r="47" spans="1:15" s="175" customFormat="1">
      <c r="A47" s="218"/>
      <c r="B47" s="209" t="s">
        <v>114</v>
      </c>
      <c r="C47" s="170" t="s">
        <v>107</v>
      </c>
      <c r="D47" s="170" t="s">
        <v>104</v>
      </c>
      <c r="E47" s="169">
        <v>14620936</v>
      </c>
      <c r="F47" s="171">
        <v>45715</v>
      </c>
      <c r="G47" s="172">
        <v>-15516</v>
      </c>
      <c r="H47" s="172">
        <v>-493.41</v>
      </c>
      <c r="I47" s="173">
        <f t="shared" si="0"/>
        <v>-16009.41</v>
      </c>
      <c r="J47" s="173"/>
      <c r="K47" s="173"/>
      <c r="L47" s="172">
        <v>1551.6</v>
      </c>
      <c r="M47" s="174"/>
    </row>
    <row r="48" spans="1:15" s="175" customFormat="1">
      <c r="A48" s="218"/>
      <c r="B48" s="209" t="s">
        <v>114</v>
      </c>
      <c r="C48" s="170" t="s">
        <v>108</v>
      </c>
      <c r="D48" s="170" t="s">
        <v>104</v>
      </c>
      <c r="E48" s="169">
        <v>14624512</v>
      </c>
      <c r="F48" s="171">
        <v>45715</v>
      </c>
      <c r="G48" s="172">
        <v>-12817</v>
      </c>
      <c r="H48" s="172">
        <v>-407.58</v>
      </c>
      <c r="I48" s="173">
        <f t="shared" si="0"/>
        <v>-13224.58</v>
      </c>
      <c r="J48" s="173"/>
      <c r="K48" s="173"/>
      <c r="L48" s="172">
        <v>1281.7</v>
      </c>
      <c r="M48" s="174"/>
    </row>
    <row r="49" spans="1:15">
      <c r="B49" s="203" t="s">
        <v>114</v>
      </c>
      <c r="C49" s="166" t="s">
        <v>110</v>
      </c>
      <c r="D49" s="166" t="s">
        <v>109</v>
      </c>
      <c r="E49" s="141">
        <v>14563243</v>
      </c>
      <c r="F49" s="167">
        <v>45710</v>
      </c>
      <c r="G49" s="168">
        <v>42438</v>
      </c>
      <c r="H49" s="168">
        <v>500</v>
      </c>
      <c r="I49" s="159">
        <f t="shared" si="0"/>
        <v>42938</v>
      </c>
      <c r="J49" s="159"/>
      <c r="K49" s="159"/>
      <c r="L49" s="159">
        <v>-4243.8</v>
      </c>
      <c r="M49" s="143"/>
    </row>
    <row r="50" spans="1:15">
      <c r="B50" s="203" t="s">
        <v>114</v>
      </c>
      <c r="C50" s="166" t="s">
        <v>112</v>
      </c>
      <c r="D50" s="166" t="s">
        <v>111</v>
      </c>
      <c r="E50" s="141">
        <v>14563240</v>
      </c>
      <c r="F50" s="167">
        <v>45710</v>
      </c>
      <c r="G50" s="159">
        <v>52163</v>
      </c>
      <c r="H50" s="159">
        <f>1658.78+500</f>
        <v>2158.7799999999997</v>
      </c>
      <c r="I50" s="159">
        <f t="shared" si="0"/>
        <v>54321.78</v>
      </c>
      <c r="J50" s="159"/>
      <c r="K50" s="159"/>
      <c r="L50" s="159">
        <v>-5216.3</v>
      </c>
      <c r="M50" s="143"/>
    </row>
    <row r="51" spans="1:15">
      <c r="B51" s="203"/>
      <c r="C51" s="141"/>
      <c r="D51" s="166"/>
      <c r="E51" s="141"/>
      <c r="F51" s="166"/>
      <c r="G51" s="160"/>
      <c r="H51" s="176" t="s">
        <v>113</v>
      </c>
      <c r="I51" s="139">
        <f>SUM(I45:I50)</f>
        <v>413416.34000000008</v>
      </c>
      <c r="J51" s="139">
        <v>-315458.87</v>
      </c>
      <c r="K51" s="139">
        <f>SUM(I51:J51)</f>
        <v>97957.470000000088</v>
      </c>
      <c r="L51" s="139">
        <f>SUM(L45:L50)</f>
        <v>-38364.400000000001</v>
      </c>
      <c r="M51" s="139">
        <f>SUM(K51:L51)</f>
        <v>59593.070000000087</v>
      </c>
      <c r="O51" s="196">
        <v>45762</v>
      </c>
    </row>
    <row r="52" spans="1:15">
      <c r="B52" s="203"/>
      <c r="C52" s="177"/>
      <c r="D52" s="166"/>
      <c r="E52" s="141"/>
      <c r="F52" s="166"/>
      <c r="G52" s="160"/>
      <c r="H52" s="160"/>
      <c r="I52" s="160"/>
      <c r="J52" s="160"/>
      <c r="K52" s="160"/>
      <c r="L52" s="160"/>
      <c r="M52" s="160"/>
    </row>
    <row r="53" spans="1:15">
      <c r="B53" s="203"/>
      <c r="C53" s="177"/>
      <c r="D53" s="166"/>
      <c r="E53" s="141"/>
      <c r="F53" s="166"/>
      <c r="G53" s="160"/>
      <c r="H53" s="160"/>
      <c r="I53" s="160"/>
      <c r="J53" s="160"/>
      <c r="K53" s="160"/>
      <c r="L53" s="160"/>
      <c r="M53" s="160"/>
    </row>
    <row r="54" spans="1:15" s="178" customFormat="1">
      <c r="A54" s="219"/>
      <c r="B54" s="210" t="s">
        <v>119</v>
      </c>
      <c r="C54" s="161"/>
      <c r="D54" s="161" t="s">
        <v>120</v>
      </c>
      <c r="E54" s="161">
        <v>14717763</v>
      </c>
      <c r="F54" s="164">
        <v>45745</v>
      </c>
      <c r="G54" s="160">
        <v>12677</v>
      </c>
      <c r="H54" s="160"/>
      <c r="I54" s="160">
        <f>SUM(G54:H54)</f>
        <v>12677</v>
      </c>
      <c r="J54" s="160">
        <v>-9925.2000000000007</v>
      </c>
      <c r="K54" s="160">
        <f>SUM(I54:J54)</f>
        <v>2751.7999999999993</v>
      </c>
      <c r="L54" s="160">
        <v>-1267.7</v>
      </c>
      <c r="M54" s="160">
        <v>216.4</v>
      </c>
      <c r="O54" s="196">
        <v>45791</v>
      </c>
    </row>
    <row r="55" spans="1:15" s="178" customFormat="1">
      <c r="A55" s="219"/>
      <c r="B55" s="207"/>
      <c r="C55" s="161"/>
      <c r="D55" s="161"/>
      <c r="E55" s="161"/>
      <c r="F55" s="161"/>
      <c r="G55" s="160"/>
      <c r="H55" s="160"/>
      <c r="I55" s="160"/>
      <c r="J55" s="160"/>
      <c r="K55" s="160"/>
      <c r="L55" s="160"/>
      <c r="M55" s="160"/>
    </row>
    <row r="56" spans="1:15">
      <c r="B56" s="207" t="s">
        <v>116</v>
      </c>
      <c r="C56" s="161"/>
      <c r="D56" s="161" t="s">
        <v>54</v>
      </c>
      <c r="E56" s="161">
        <v>14549243</v>
      </c>
      <c r="F56" s="164">
        <v>45919</v>
      </c>
      <c r="G56" s="160">
        <v>298</v>
      </c>
      <c r="H56" s="160">
        <v>9.48</v>
      </c>
      <c r="I56" s="160">
        <f>SUM(G56:H56)</f>
        <v>307.48</v>
      </c>
      <c r="J56" s="160"/>
      <c r="K56" s="160"/>
      <c r="L56" s="160">
        <v>-29.8</v>
      </c>
      <c r="M56" s="160">
        <f>SUM(I56:L56)</f>
        <v>277.68</v>
      </c>
      <c r="O56" s="196">
        <v>45791</v>
      </c>
    </row>
    <row r="57" spans="1:15">
      <c r="B57" s="207"/>
      <c r="C57" s="161"/>
      <c r="D57" s="161"/>
      <c r="E57" s="161"/>
      <c r="F57" s="161"/>
      <c r="G57" s="160"/>
      <c r="H57" s="160"/>
      <c r="I57" s="160"/>
      <c r="J57" s="160"/>
      <c r="K57" s="160"/>
      <c r="L57" s="160"/>
      <c r="M57" s="160"/>
    </row>
    <row r="58" spans="1:15">
      <c r="B58" s="207" t="s">
        <v>117</v>
      </c>
      <c r="C58" s="161"/>
      <c r="D58" s="161" t="s">
        <v>24</v>
      </c>
      <c r="E58" s="161">
        <v>14636082</v>
      </c>
      <c r="F58" s="164">
        <v>45747</v>
      </c>
      <c r="G58" s="160">
        <v>2194</v>
      </c>
      <c r="H58" s="160">
        <f>69.77</f>
        <v>69.77</v>
      </c>
      <c r="I58" s="160">
        <f>SUM(G58:H58)</f>
        <v>2263.77</v>
      </c>
      <c r="J58" s="160"/>
      <c r="K58" s="160"/>
      <c r="L58" s="160">
        <v>-186.49</v>
      </c>
      <c r="M58" s="160">
        <f>SUM(I58:L58)</f>
        <v>2077.2799999999997</v>
      </c>
    </row>
    <row r="59" spans="1:15">
      <c r="B59" s="207" t="s">
        <v>117</v>
      </c>
      <c r="C59" s="161"/>
      <c r="D59" s="161" t="s">
        <v>24</v>
      </c>
      <c r="E59" s="161">
        <v>14636246</v>
      </c>
      <c r="F59" s="164">
        <v>45747</v>
      </c>
      <c r="G59" s="160">
        <v>2151</v>
      </c>
      <c r="H59" s="160">
        <v>68.400000000000006</v>
      </c>
      <c r="I59" s="160">
        <f>SUM(G59:H59)</f>
        <v>2219.4</v>
      </c>
      <c r="J59" s="160"/>
      <c r="K59" s="160"/>
      <c r="L59" s="160">
        <v>-182.84</v>
      </c>
      <c r="M59" s="160">
        <f>SUM(I59:L59)</f>
        <v>2036.5600000000002</v>
      </c>
    </row>
    <row r="60" spans="1:15">
      <c r="B60" s="207" t="s">
        <v>117</v>
      </c>
      <c r="C60" s="161"/>
      <c r="D60" s="161" t="s">
        <v>24</v>
      </c>
      <c r="E60" s="161">
        <v>14647770</v>
      </c>
      <c r="F60" s="164">
        <v>45749</v>
      </c>
      <c r="G60" s="160">
        <v>1947</v>
      </c>
      <c r="H60" s="160">
        <v>61.91</v>
      </c>
      <c r="I60" s="160">
        <f>SUM(G60:H60)</f>
        <v>2008.91</v>
      </c>
      <c r="J60" s="160"/>
      <c r="K60" s="160"/>
      <c r="L60" s="160">
        <v>-165.5</v>
      </c>
      <c r="M60" s="160">
        <f>SUM(I60:L60)</f>
        <v>1843.41</v>
      </c>
    </row>
    <row r="61" spans="1:15">
      <c r="B61" s="207"/>
      <c r="C61" s="161"/>
      <c r="D61" s="161"/>
      <c r="E61" s="161"/>
      <c r="F61" s="161"/>
      <c r="G61" s="160"/>
      <c r="H61" s="160"/>
      <c r="I61" s="160"/>
      <c r="J61" s="160"/>
      <c r="K61" s="160"/>
      <c r="L61" s="160"/>
      <c r="M61" s="160">
        <f>SUM(M58:M60)</f>
        <v>5957.25</v>
      </c>
      <c r="O61" s="196">
        <v>45791</v>
      </c>
    </row>
    <row r="62" spans="1:15">
      <c r="B62" s="207"/>
      <c r="C62" s="161"/>
      <c r="D62" s="161"/>
      <c r="E62" s="161"/>
      <c r="F62" s="161"/>
      <c r="G62" s="160"/>
      <c r="H62" s="160"/>
      <c r="I62" s="160"/>
      <c r="J62" s="160"/>
      <c r="K62" s="160"/>
      <c r="L62" s="160"/>
      <c r="M62" s="160"/>
      <c r="O62" s="196"/>
    </row>
    <row r="63" spans="1:15" s="178" customFormat="1">
      <c r="A63" s="219"/>
      <c r="B63" s="207" t="s">
        <v>135</v>
      </c>
      <c r="C63" s="161"/>
      <c r="D63" s="161" t="s">
        <v>136</v>
      </c>
      <c r="E63" s="161">
        <v>14738717</v>
      </c>
      <c r="F63" s="164">
        <v>45748</v>
      </c>
      <c r="G63" s="165">
        <v>30600</v>
      </c>
      <c r="H63" s="165"/>
      <c r="I63" s="165">
        <f>SUM(G63:H63)</f>
        <v>30600</v>
      </c>
      <c r="J63" s="165">
        <v>-24480</v>
      </c>
      <c r="K63" s="165">
        <f>SUM(I63:J63)</f>
        <v>6120</v>
      </c>
      <c r="L63" s="165">
        <v>-3060</v>
      </c>
      <c r="M63" s="165">
        <f>SUM(K63:L63)</f>
        <v>3060</v>
      </c>
    </row>
    <row r="64" spans="1:15" s="178" customFormat="1">
      <c r="A64" s="219"/>
      <c r="B64" s="207" t="s">
        <v>135</v>
      </c>
      <c r="C64" s="161"/>
      <c r="D64" s="161" t="s">
        <v>137</v>
      </c>
      <c r="E64" s="161">
        <v>14738595</v>
      </c>
      <c r="F64" s="164">
        <v>45748</v>
      </c>
      <c r="G64" s="165">
        <v>185600</v>
      </c>
      <c r="H64" s="165">
        <f>5902.08+1000</f>
        <v>6902.08</v>
      </c>
      <c r="I64" s="165">
        <f>SUM(G64:H64)</f>
        <v>192502.08</v>
      </c>
      <c r="J64" s="165">
        <v>-153201.66</v>
      </c>
      <c r="K64" s="165">
        <f>SUM(I64:J64)</f>
        <v>39300.419999999984</v>
      </c>
      <c r="L64" s="165">
        <v>-18560</v>
      </c>
      <c r="M64" s="165">
        <f>SUM(K64:L64)</f>
        <v>20740.419999999984</v>
      </c>
    </row>
    <row r="65" spans="1:15">
      <c r="B65" s="207"/>
      <c r="C65" s="141"/>
      <c r="D65" s="141"/>
      <c r="E65" s="141"/>
      <c r="F65" s="161"/>
      <c r="G65" s="143"/>
      <c r="H65" s="143"/>
      <c r="I65" s="143"/>
      <c r="J65" s="143"/>
      <c r="K65" s="143"/>
      <c r="L65" s="143"/>
      <c r="M65" s="192">
        <f>SUM(M63:M64)</f>
        <v>23800.419999999984</v>
      </c>
      <c r="O65" s="196">
        <v>45791</v>
      </c>
    </row>
    <row r="66" spans="1:15">
      <c r="B66" s="207"/>
      <c r="C66" s="141"/>
      <c r="D66" s="141"/>
      <c r="F66" s="161"/>
      <c r="G66" s="143"/>
      <c r="H66" s="143"/>
      <c r="I66" s="143"/>
      <c r="J66" s="143"/>
      <c r="K66" s="143"/>
      <c r="L66" s="143"/>
      <c r="M66" s="159"/>
    </row>
    <row r="67" spans="1:15">
      <c r="B67" s="203" t="s">
        <v>140</v>
      </c>
      <c r="C67" s="141" t="s">
        <v>40</v>
      </c>
      <c r="D67" s="141" t="s">
        <v>141</v>
      </c>
      <c r="E67" s="180">
        <v>14889776</v>
      </c>
      <c r="F67" s="142">
        <v>45801</v>
      </c>
      <c r="G67" s="154">
        <v>38641</v>
      </c>
      <c r="H67" s="154">
        <f>500+1939.55</f>
        <v>2439.5500000000002</v>
      </c>
      <c r="I67" s="154">
        <f>SUM(G67:H67)</f>
        <v>41080.550000000003</v>
      </c>
      <c r="J67" s="154">
        <v>-32460.38</v>
      </c>
      <c r="K67" s="154">
        <f>SUM(I67:J67)</f>
        <v>8620.1700000000019</v>
      </c>
      <c r="L67" s="154">
        <v>-3864.1</v>
      </c>
      <c r="M67" s="154">
        <f>SUM(K67:L67)</f>
        <v>4756.0700000000015</v>
      </c>
      <c r="O67" s="196">
        <v>45791</v>
      </c>
    </row>
    <row r="68" spans="1:15">
      <c r="B68" s="203"/>
      <c r="C68" s="141"/>
      <c r="D68" s="141"/>
      <c r="E68" s="141"/>
      <c r="F68" s="141"/>
      <c r="G68" s="154"/>
      <c r="H68" s="154"/>
      <c r="I68" s="154"/>
      <c r="J68" s="154"/>
      <c r="K68" s="154"/>
      <c r="L68" s="154"/>
      <c r="M68" s="154"/>
    </row>
    <row r="69" spans="1:15">
      <c r="B69" s="211" t="s">
        <v>142</v>
      </c>
      <c r="C69" s="141" t="s">
        <v>58</v>
      </c>
      <c r="D69" s="141" t="s">
        <v>143</v>
      </c>
      <c r="E69" s="141">
        <v>14859885</v>
      </c>
      <c r="F69" s="142">
        <v>45775</v>
      </c>
      <c r="G69" s="93">
        <v>225774</v>
      </c>
      <c r="H69" s="93">
        <v>7179.61</v>
      </c>
      <c r="I69" s="93">
        <f>SUM(G69:H69)</f>
        <v>232953.61</v>
      </c>
      <c r="J69" s="93">
        <v>-186362.88</v>
      </c>
      <c r="K69" s="93">
        <f>SUM(I69:J69)</f>
        <v>46590.729999999981</v>
      </c>
      <c r="L69" s="93">
        <v>-22577.4</v>
      </c>
      <c r="M69" s="93">
        <f>SUM(K69:L69)</f>
        <v>24013.32999999998</v>
      </c>
    </row>
    <row r="70" spans="1:15">
      <c r="B70" s="211" t="s">
        <v>142</v>
      </c>
      <c r="C70" s="141" t="s">
        <v>59</v>
      </c>
      <c r="D70" s="141" t="s">
        <v>144</v>
      </c>
      <c r="E70" s="141">
        <v>14859916</v>
      </c>
      <c r="F70" s="142">
        <v>45775</v>
      </c>
      <c r="G70" s="93">
        <v>45500</v>
      </c>
      <c r="H70" s="93">
        <f>1000</f>
        <v>1000</v>
      </c>
      <c r="I70" s="93">
        <f>SUM(G70:H70)</f>
        <v>46500</v>
      </c>
      <c r="J70" s="93">
        <v>-36400</v>
      </c>
      <c r="K70" s="93">
        <f>SUM(I70:J70)</f>
        <v>10100</v>
      </c>
      <c r="L70" s="93">
        <v>-4550</v>
      </c>
      <c r="M70" s="93">
        <f>SUM(K70:L70)</f>
        <v>5550</v>
      </c>
    </row>
    <row r="71" spans="1:15">
      <c r="B71" s="205"/>
      <c r="C71" s="141"/>
      <c r="D71" s="141"/>
      <c r="E71" s="141"/>
      <c r="F71" s="153"/>
      <c r="G71" s="154"/>
      <c r="H71" s="154"/>
      <c r="I71" s="154"/>
      <c r="J71" s="154"/>
      <c r="K71" s="154"/>
      <c r="L71" s="154"/>
      <c r="M71" s="193">
        <f>SUM(M69:M70)</f>
        <v>29563.32999999998</v>
      </c>
      <c r="O71" s="196">
        <v>45791</v>
      </c>
    </row>
    <row r="72" spans="1:15">
      <c r="B72" s="203" t="s">
        <v>43</v>
      </c>
      <c r="C72" s="141" t="s">
        <v>40</v>
      </c>
      <c r="D72" s="141" t="s">
        <v>44</v>
      </c>
      <c r="E72" s="141">
        <v>14844564</v>
      </c>
      <c r="F72" s="142">
        <v>45792</v>
      </c>
      <c r="G72" s="154">
        <v>2492.8000000000002</v>
      </c>
      <c r="H72" s="143"/>
      <c r="I72" s="143"/>
      <c r="J72" s="143"/>
      <c r="K72" s="143"/>
      <c r="L72" s="143">
        <v>-249.28</v>
      </c>
      <c r="M72" s="143">
        <f>SUM(G72:L72)</f>
        <v>2243.52</v>
      </c>
    </row>
    <row r="73" spans="1:15">
      <c r="B73" s="203" t="s">
        <v>43</v>
      </c>
      <c r="C73" s="141" t="s">
        <v>40</v>
      </c>
      <c r="D73" s="141" t="s">
        <v>44</v>
      </c>
      <c r="E73" s="141">
        <v>14881478</v>
      </c>
      <c r="F73" s="142">
        <v>45799</v>
      </c>
      <c r="G73" s="154">
        <v>2341.7199999999998</v>
      </c>
      <c r="H73" s="154"/>
      <c r="I73" s="154"/>
      <c r="J73" s="154"/>
      <c r="K73" s="154"/>
      <c r="L73" s="154">
        <v>-234.17</v>
      </c>
      <c r="M73" s="154">
        <f>SUM(G73:L73)</f>
        <v>2107.5499999999997</v>
      </c>
    </row>
    <row r="74" spans="1:15">
      <c r="B74" s="203"/>
      <c r="C74" s="141"/>
      <c r="D74" s="141"/>
      <c r="E74" s="141"/>
      <c r="F74" s="141"/>
      <c r="G74" s="154"/>
      <c r="H74" s="154"/>
      <c r="I74" s="154"/>
      <c r="J74" s="154"/>
      <c r="K74" s="154"/>
      <c r="L74" s="154"/>
      <c r="M74" s="193">
        <f>SUM(M72:M73)</f>
        <v>4351.07</v>
      </c>
      <c r="O74" s="196">
        <v>45799</v>
      </c>
    </row>
    <row r="75" spans="1:15">
      <c r="B75" s="212"/>
      <c r="C75" s="197"/>
      <c r="D75" s="197"/>
      <c r="F75" s="197"/>
      <c r="G75" s="198"/>
      <c r="H75" s="198"/>
      <c r="I75" s="198"/>
      <c r="J75" s="198"/>
      <c r="K75" s="198"/>
      <c r="L75" s="198"/>
      <c r="M75" s="199"/>
      <c r="O75" s="196"/>
    </row>
    <row r="76" spans="1:15" s="175" customFormat="1">
      <c r="A76" s="218"/>
      <c r="B76" s="213" t="s">
        <v>138</v>
      </c>
      <c r="C76" s="184" t="s">
        <v>40</v>
      </c>
      <c r="D76" s="184" t="s">
        <v>139</v>
      </c>
      <c r="E76" s="183">
        <v>14742053</v>
      </c>
      <c r="F76" s="185">
        <v>45748</v>
      </c>
      <c r="G76" s="186">
        <v>14384</v>
      </c>
      <c r="H76" s="186"/>
      <c r="I76" s="186">
        <f>SUM(G76:H76)</f>
        <v>14384</v>
      </c>
      <c r="J76" s="186"/>
      <c r="K76" s="186"/>
      <c r="L76" s="186">
        <v>-1006.88</v>
      </c>
      <c r="M76" s="186">
        <f>SUM(I76:L76)</f>
        <v>13377.12</v>
      </c>
    </row>
    <row r="77" spans="1:15" s="175" customFormat="1">
      <c r="A77" s="218"/>
      <c r="B77" s="214"/>
      <c r="C77" s="179"/>
      <c r="D77" s="179"/>
      <c r="E77" s="169"/>
      <c r="F77" s="162"/>
      <c r="G77" s="174"/>
      <c r="H77" s="174"/>
      <c r="I77" s="174"/>
      <c r="J77" s="174"/>
      <c r="K77" s="174"/>
      <c r="L77" s="174"/>
      <c r="M77" s="174"/>
    </row>
    <row r="78" spans="1:15">
      <c r="B78" s="205"/>
      <c r="C78" s="141"/>
      <c r="D78" s="141"/>
      <c r="E78" s="141"/>
      <c r="F78" s="153"/>
      <c r="G78" s="154"/>
      <c r="H78" s="154"/>
      <c r="I78" s="154"/>
      <c r="J78" s="154"/>
      <c r="K78" s="154"/>
      <c r="L78" s="154"/>
      <c r="M78" s="154"/>
    </row>
    <row r="79" spans="1:15">
      <c r="B79" s="215"/>
      <c r="C79" s="187"/>
      <c r="D79" s="187"/>
      <c r="E79" s="187"/>
      <c r="F79" s="188" t="s">
        <v>145</v>
      </c>
      <c r="G79" s="189"/>
      <c r="H79" s="189"/>
      <c r="I79" s="189"/>
      <c r="J79" s="189"/>
      <c r="K79" s="189"/>
      <c r="L79" s="189"/>
      <c r="M79" s="190"/>
    </row>
    <row r="80" spans="1:15">
      <c r="B80" s="202" t="s">
        <v>0</v>
      </c>
      <c r="C80" s="138" t="s">
        <v>37</v>
      </c>
      <c r="D80" s="138" t="s">
        <v>1</v>
      </c>
      <c r="E80" s="138" t="s">
        <v>14</v>
      </c>
      <c r="F80" s="138" t="s">
        <v>2</v>
      </c>
      <c r="G80" s="139" t="s">
        <v>3</v>
      </c>
      <c r="H80" s="139" t="s">
        <v>4</v>
      </c>
      <c r="I80" s="139" t="s">
        <v>5</v>
      </c>
      <c r="J80" s="139" t="s">
        <v>6</v>
      </c>
      <c r="K80" s="139" t="s">
        <v>7</v>
      </c>
      <c r="L80" s="139" t="s">
        <v>8</v>
      </c>
      <c r="M80" s="139" t="s">
        <v>125</v>
      </c>
    </row>
    <row r="81" spans="2:15">
      <c r="B81" s="216" t="s">
        <v>43</v>
      </c>
      <c r="C81" s="141"/>
      <c r="D81" s="141" t="s">
        <v>44</v>
      </c>
      <c r="E81" s="141">
        <v>14942519</v>
      </c>
      <c r="F81" s="142">
        <v>45813</v>
      </c>
      <c r="G81" s="143">
        <v>3928.04</v>
      </c>
      <c r="H81" s="154"/>
      <c r="I81" s="154">
        <f>SUM(G81:H81)</f>
        <v>3928.04</v>
      </c>
      <c r="J81" s="154"/>
      <c r="K81" s="154"/>
      <c r="L81" s="154">
        <v>-392.8</v>
      </c>
      <c r="M81" s="154">
        <f>SUM(I81:L81)</f>
        <v>3535.24</v>
      </c>
      <c r="N81" s="137" t="s">
        <v>154</v>
      </c>
      <c r="O81" s="194">
        <v>45834</v>
      </c>
    </row>
    <row r="82" spans="2:15">
      <c r="B82" s="205"/>
      <c r="C82" s="141"/>
      <c r="D82" s="141"/>
      <c r="E82" s="141"/>
      <c r="F82" s="141"/>
      <c r="G82" s="143"/>
      <c r="H82" s="154"/>
      <c r="I82" s="154"/>
      <c r="J82" s="154"/>
      <c r="K82" s="154"/>
      <c r="L82" s="154"/>
      <c r="M82" s="154"/>
    </row>
    <row r="83" spans="2:15">
      <c r="B83" s="216" t="s">
        <v>146</v>
      </c>
      <c r="C83" s="141"/>
      <c r="D83" s="141" t="s">
        <v>152</v>
      </c>
      <c r="E83" s="141">
        <v>14973016</v>
      </c>
      <c r="F83" s="142">
        <v>45822</v>
      </c>
      <c r="G83" s="143">
        <v>164895</v>
      </c>
      <c r="H83" s="154">
        <f>5243.66</f>
        <v>5243.66</v>
      </c>
      <c r="I83" s="154">
        <f>SUM(G83:H83)</f>
        <v>170138.66</v>
      </c>
      <c r="J83" s="154">
        <v>-136110.92000000001</v>
      </c>
      <c r="K83" s="154">
        <f>SUM(I83:J83)</f>
        <v>34027.739999999991</v>
      </c>
      <c r="L83" s="154">
        <v>-16489.5</v>
      </c>
      <c r="M83" s="154">
        <f>SUM(K83:L83)</f>
        <v>17538.239999999991</v>
      </c>
      <c r="O83" s="194">
        <v>45834</v>
      </c>
    </row>
    <row r="84" spans="2:15">
      <c r="B84" s="205"/>
      <c r="C84" s="141"/>
      <c r="D84" s="141"/>
      <c r="E84" s="141"/>
      <c r="F84" s="141"/>
      <c r="G84" s="143"/>
      <c r="H84" s="154"/>
      <c r="I84" s="154"/>
      <c r="J84" s="154"/>
      <c r="K84" s="154"/>
      <c r="L84" s="154"/>
      <c r="M84" s="154"/>
    </row>
    <row r="85" spans="2:15">
      <c r="B85" s="216" t="s">
        <v>146</v>
      </c>
      <c r="C85" s="141"/>
      <c r="D85" s="141" t="s">
        <v>153</v>
      </c>
      <c r="E85" s="141">
        <v>14972991</v>
      </c>
      <c r="F85" s="142">
        <v>45822</v>
      </c>
      <c r="G85" s="143">
        <v>48100</v>
      </c>
      <c r="H85" s="154">
        <f>1000</f>
        <v>1000</v>
      </c>
      <c r="I85" s="154">
        <f>SUM(G85:H85)</f>
        <v>49100</v>
      </c>
      <c r="J85" s="154">
        <v>-38480</v>
      </c>
      <c r="K85" s="154">
        <f>SUM(I85:J85)</f>
        <v>10620</v>
      </c>
      <c r="L85" s="154">
        <v>-4810</v>
      </c>
      <c r="M85" s="154">
        <f>SUM(K85:L85)</f>
        <v>5810</v>
      </c>
      <c r="O85" s="194">
        <v>45834</v>
      </c>
    </row>
    <row r="86" spans="2:15">
      <c r="B86" s="205"/>
      <c r="C86" s="141"/>
      <c r="D86" s="141"/>
      <c r="E86" s="141"/>
      <c r="F86" s="141"/>
      <c r="G86" s="143"/>
      <c r="H86" s="154"/>
      <c r="I86" s="154"/>
      <c r="J86" s="154"/>
      <c r="K86" s="154"/>
      <c r="L86" s="154"/>
      <c r="M86" s="154"/>
    </row>
    <row r="87" spans="2:15">
      <c r="B87" s="216" t="s">
        <v>147</v>
      </c>
      <c r="C87" s="141"/>
      <c r="D87" s="141" t="s">
        <v>151</v>
      </c>
      <c r="E87" s="191">
        <v>14979458</v>
      </c>
      <c r="F87" s="142">
        <v>45804</v>
      </c>
      <c r="G87" s="143">
        <v>116350</v>
      </c>
      <c r="H87" s="154">
        <f>1000+3699.93</f>
        <v>4699.93</v>
      </c>
      <c r="I87" s="154">
        <f>SUM(G87:H87)</f>
        <v>121049.93</v>
      </c>
      <c r="J87" s="154">
        <v>-96039.94</v>
      </c>
      <c r="K87" s="154">
        <f>SUM(I87:J87)</f>
        <v>25009.989999999991</v>
      </c>
      <c r="L87" s="154">
        <v>-11635</v>
      </c>
      <c r="M87" s="154">
        <f>SUM(K87:L87)</f>
        <v>13374.989999999991</v>
      </c>
      <c r="O87" s="194">
        <v>45834</v>
      </c>
    </row>
    <row r="88" spans="2:15">
      <c r="B88" s="216" t="s">
        <v>147</v>
      </c>
      <c r="C88" s="141"/>
      <c r="D88" s="141" t="s">
        <v>150</v>
      </c>
      <c r="E88" s="141">
        <v>14979561</v>
      </c>
      <c r="F88" s="142">
        <v>45804</v>
      </c>
      <c r="G88" s="143">
        <v>20075</v>
      </c>
      <c r="H88" s="154"/>
      <c r="I88" s="154">
        <f>SUM(G88:H88)</f>
        <v>20075</v>
      </c>
      <c r="J88" s="154">
        <v>-16060</v>
      </c>
      <c r="K88" s="154">
        <f>SUM(I88:J88)</f>
        <v>4015</v>
      </c>
      <c r="L88" s="154">
        <v>-2007.5</v>
      </c>
      <c r="M88" s="154">
        <f>SUM(K88:L88)</f>
        <v>2007.5</v>
      </c>
      <c r="O88" s="194">
        <v>45834</v>
      </c>
    </row>
    <row r="89" spans="2:15">
      <c r="B89" s="216"/>
      <c r="C89" s="141"/>
      <c r="D89" s="141"/>
      <c r="E89" s="141"/>
      <c r="F89" s="142"/>
      <c r="G89" s="143"/>
      <c r="H89" s="154"/>
      <c r="I89" s="154"/>
      <c r="J89" s="154"/>
      <c r="K89" s="154"/>
      <c r="L89" s="154"/>
      <c r="M89" s="154"/>
    </row>
    <row r="90" spans="2:15">
      <c r="B90" s="205"/>
      <c r="C90" s="141"/>
      <c r="D90" s="141"/>
      <c r="E90" s="141"/>
      <c r="F90" s="141"/>
      <c r="G90" s="143"/>
      <c r="H90" s="154"/>
      <c r="I90" s="154"/>
      <c r="J90" s="154"/>
      <c r="K90" s="154"/>
      <c r="L90" s="154"/>
      <c r="M90" s="154"/>
    </row>
    <row r="91" spans="2:15">
      <c r="B91" s="216" t="s">
        <v>148</v>
      </c>
      <c r="C91" s="141"/>
      <c r="D91" s="141" t="s">
        <v>149</v>
      </c>
      <c r="E91" s="141">
        <v>150446924</v>
      </c>
      <c r="F91" s="142">
        <v>45817</v>
      </c>
      <c r="G91" s="159">
        <v>85971</v>
      </c>
      <c r="H91" s="195"/>
      <c r="I91" s="195">
        <f>SUM(G91:H91)</f>
        <v>85971</v>
      </c>
      <c r="J91" s="195"/>
      <c r="K91" s="195"/>
      <c r="L91" s="195">
        <v>-8597.1</v>
      </c>
      <c r="M91" s="195">
        <f>SUM(I91:L91)</f>
        <v>77373.899999999994</v>
      </c>
      <c r="O91" s="196">
        <v>45817</v>
      </c>
    </row>
    <row r="92" spans="2:15">
      <c r="B92" s="205"/>
      <c r="C92" s="141"/>
      <c r="D92" s="141"/>
      <c r="E92" s="141"/>
      <c r="F92" s="141"/>
      <c r="G92" s="159"/>
      <c r="H92" s="195"/>
      <c r="I92" s="195"/>
      <c r="J92" s="195"/>
      <c r="K92" s="195"/>
      <c r="L92" s="195"/>
      <c r="M92" s="195"/>
    </row>
    <row r="93" spans="2:15">
      <c r="B93" s="205"/>
      <c r="C93" s="153"/>
      <c r="D93" s="141"/>
      <c r="E93" s="141">
        <v>15053545</v>
      </c>
      <c r="F93" s="142">
        <v>45838</v>
      </c>
      <c r="G93" s="159">
        <v>128734</v>
      </c>
      <c r="H93" s="195"/>
      <c r="I93" s="195">
        <f>SUM(G93:H93)</f>
        <v>128734</v>
      </c>
      <c r="J93" s="195"/>
      <c r="K93" s="195"/>
      <c r="L93" s="195">
        <v>-12873.4</v>
      </c>
      <c r="M93" s="195">
        <f>SUM(I93:L93)</f>
        <v>115860.6</v>
      </c>
      <c r="O93" s="196">
        <v>45848</v>
      </c>
    </row>
    <row r="94" spans="2:15">
      <c r="B94" s="205"/>
      <c r="C94" s="141"/>
      <c r="D94" s="141"/>
      <c r="E94" s="141"/>
      <c r="F94" s="141"/>
      <c r="G94" s="143"/>
      <c r="H94" s="154"/>
      <c r="I94" s="154"/>
      <c r="J94" s="154"/>
      <c r="K94" s="154"/>
      <c r="L94" s="154"/>
      <c r="M94" s="154"/>
    </row>
    <row r="95" spans="2:15">
      <c r="B95" s="205"/>
      <c r="C95" s="141"/>
      <c r="D95" s="141"/>
      <c r="E95" s="141"/>
      <c r="F95" s="141"/>
      <c r="G95" s="143"/>
      <c r="H95" s="154"/>
      <c r="I95" s="154"/>
      <c r="J95" s="154"/>
      <c r="K95" s="154"/>
      <c r="L95" s="154"/>
      <c r="M95" s="154"/>
    </row>
    <row r="96" spans="2:15">
      <c r="B96" s="202" t="s">
        <v>0</v>
      </c>
      <c r="C96" s="138" t="s">
        <v>37</v>
      </c>
      <c r="D96" s="138" t="s">
        <v>1</v>
      </c>
      <c r="E96" s="138" t="s">
        <v>14</v>
      </c>
      <c r="F96" s="138" t="s">
        <v>2</v>
      </c>
      <c r="G96" s="139" t="s">
        <v>3</v>
      </c>
      <c r="H96" s="139" t="s">
        <v>4</v>
      </c>
      <c r="I96" s="139" t="s">
        <v>5</v>
      </c>
      <c r="J96" s="139" t="s">
        <v>6</v>
      </c>
      <c r="K96" s="139" t="s">
        <v>7</v>
      </c>
      <c r="L96" s="139" t="s">
        <v>8</v>
      </c>
      <c r="M96" s="139" t="s">
        <v>125</v>
      </c>
    </row>
    <row r="97" spans="1:14">
      <c r="A97" s="153" t="s">
        <v>161</v>
      </c>
      <c r="B97" s="203" t="s">
        <v>148</v>
      </c>
      <c r="C97" s="141" t="s">
        <v>95</v>
      </c>
      <c r="D97" s="141" t="s">
        <v>159</v>
      </c>
      <c r="E97" s="141">
        <v>15255407</v>
      </c>
      <c r="F97" s="142">
        <v>45882</v>
      </c>
      <c r="G97" s="200">
        <v>490072</v>
      </c>
      <c r="H97" s="200">
        <f>1000+15584.29</f>
        <v>16584.29</v>
      </c>
      <c r="I97" s="200">
        <f>SUM(G97:H97)</f>
        <v>506656.29</v>
      </c>
      <c r="J97" s="154">
        <v>-361203.53</v>
      </c>
      <c r="K97" s="200">
        <f>SUM(I97:J97)</f>
        <v>145452.75999999995</v>
      </c>
      <c r="L97" s="200">
        <v>-49007.199999999997</v>
      </c>
      <c r="M97" s="220">
        <f>SUM(K97:L97)</f>
        <v>96445.559999999954</v>
      </c>
      <c r="N97" s="222">
        <v>45896</v>
      </c>
    </row>
    <row r="98" spans="1:14">
      <c r="B98" s="205"/>
      <c r="C98" s="141"/>
      <c r="D98" s="141"/>
      <c r="E98" s="141"/>
      <c r="F98" s="141"/>
      <c r="G98" s="143"/>
      <c r="H98" s="154"/>
      <c r="I98" s="154"/>
      <c r="J98" s="154"/>
      <c r="K98" s="154"/>
      <c r="L98" s="154"/>
      <c r="M98" s="154"/>
    </row>
    <row r="99" spans="1:14">
      <c r="B99" s="205"/>
      <c r="C99" s="141"/>
      <c r="D99" s="141"/>
      <c r="E99" s="141"/>
      <c r="F99" s="141"/>
      <c r="G99" s="143"/>
      <c r="H99" s="154"/>
      <c r="I99" s="154"/>
      <c r="J99" s="154"/>
      <c r="K99" s="154"/>
      <c r="L99" s="154"/>
      <c r="M99" s="154"/>
    </row>
    <row r="100" spans="1:14">
      <c r="A100" s="215"/>
      <c r="B100" s="215"/>
      <c r="C100" s="187"/>
      <c r="D100" s="187"/>
      <c r="E100" s="187"/>
      <c r="F100" s="188" t="s">
        <v>156</v>
      </c>
      <c r="G100" s="189"/>
      <c r="H100" s="189"/>
      <c r="I100" s="189"/>
      <c r="J100" s="189"/>
      <c r="K100" s="189"/>
      <c r="L100" s="189"/>
      <c r="M100" s="190"/>
    </row>
    <row r="101" spans="1:14">
      <c r="A101" s="223"/>
      <c r="B101" s="223"/>
      <c r="C101" s="224"/>
      <c r="D101" s="224"/>
      <c r="E101" s="224"/>
      <c r="F101" s="225"/>
      <c r="G101" s="226"/>
      <c r="H101" s="226"/>
      <c r="I101" s="226"/>
      <c r="J101" s="226"/>
      <c r="K101" s="226"/>
      <c r="L101" s="226"/>
      <c r="M101" s="227"/>
    </row>
    <row r="102" spans="1:14">
      <c r="B102" s="202" t="s">
        <v>0</v>
      </c>
      <c r="C102" s="138" t="s">
        <v>37</v>
      </c>
      <c r="D102" s="138" t="s">
        <v>1</v>
      </c>
      <c r="E102" s="138" t="s">
        <v>14</v>
      </c>
      <c r="F102" s="138" t="s">
        <v>2</v>
      </c>
      <c r="G102" s="139" t="s">
        <v>3</v>
      </c>
      <c r="H102" s="139" t="s">
        <v>4</v>
      </c>
      <c r="I102" s="139" t="s">
        <v>5</v>
      </c>
      <c r="J102" s="139" t="s">
        <v>6</v>
      </c>
      <c r="K102" s="139" t="s">
        <v>7</v>
      </c>
      <c r="L102" s="139" t="s">
        <v>8</v>
      </c>
      <c r="M102" s="139" t="s">
        <v>125</v>
      </c>
    </row>
    <row r="103" spans="1:14">
      <c r="B103" s="203"/>
      <c r="C103" s="141"/>
      <c r="D103" s="141"/>
      <c r="E103" s="141"/>
      <c r="F103" s="141"/>
      <c r="G103" s="143"/>
      <c r="H103" s="154"/>
      <c r="I103" s="154"/>
      <c r="J103" s="154"/>
      <c r="K103" s="154"/>
      <c r="L103" s="154"/>
      <c r="M103" s="154"/>
    </row>
    <row r="104" spans="1:14">
      <c r="A104" s="153" t="s">
        <v>162</v>
      </c>
      <c r="B104" s="203" t="s">
        <v>99</v>
      </c>
      <c r="C104" s="141"/>
      <c r="D104" s="141" t="s">
        <v>144</v>
      </c>
      <c r="E104" s="141">
        <v>15175618</v>
      </c>
      <c r="F104" s="142">
        <v>45865</v>
      </c>
      <c r="G104" s="154">
        <v>11900</v>
      </c>
      <c r="H104" s="154"/>
      <c r="I104" s="154">
        <f>SUM(G104:H104)</f>
        <v>11900</v>
      </c>
      <c r="J104" s="154"/>
      <c r="K104" s="154"/>
      <c r="L104" s="154">
        <v>-1190</v>
      </c>
      <c r="M104" s="154">
        <f>SUM(I104:L104)</f>
        <v>10710</v>
      </c>
    </row>
    <row r="105" spans="1:14">
      <c r="B105" s="203"/>
      <c r="C105" s="141"/>
      <c r="D105" s="141"/>
      <c r="E105" s="141"/>
      <c r="F105" s="141"/>
      <c r="G105" s="143"/>
      <c r="H105" s="154"/>
      <c r="I105" s="154"/>
      <c r="J105" s="154"/>
      <c r="K105" s="154"/>
      <c r="L105" s="154"/>
      <c r="M105" s="154"/>
    </row>
    <row r="106" spans="1:14">
      <c r="A106" s="153" t="s">
        <v>162</v>
      </c>
      <c r="B106" s="203" t="s">
        <v>99</v>
      </c>
      <c r="C106" s="141"/>
      <c r="D106" s="141" t="s">
        <v>143</v>
      </c>
      <c r="E106" s="141">
        <v>15175719</v>
      </c>
      <c r="F106" s="142">
        <v>45865</v>
      </c>
      <c r="G106" s="143">
        <v>58082</v>
      </c>
      <c r="H106" s="154">
        <f>1847.01</f>
        <v>1847.01</v>
      </c>
      <c r="I106" s="154">
        <f>SUM(G106:H106)</f>
        <v>59929.01</v>
      </c>
      <c r="J106" s="154"/>
      <c r="K106" s="154">
        <f>SUM(I106:J106)</f>
        <v>59929.01</v>
      </c>
      <c r="L106" s="154">
        <v>-5808.2</v>
      </c>
      <c r="M106" s="154">
        <f>SUM(K106:L106)</f>
        <v>54120.810000000005</v>
      </c>
    </row>
    <row r="107" spans="1:14">
      <c r="B107" s="203"/>
      <c r="C107" s="141"/>
      <c r="D107" s="141"/>
      <c r="E107" s="141"/>
      <c r="F107" s="141"/>
      <c r="G107" s="143"/>
      <c r="H107" s="154"/>
      <c r="I107" s="154"/>
      <c r="J107" s="154"/>
      <c r="K107" s="154"/>
      <c r="L107" s="154"/>
      <c r="M107" s="154"/>
    </row>
    <row r="108" spans="1:14">
      <c r="A108" s="153" t="s">
        <v>163</v>
      </c>
      <c r="B108" s="203" t="s">
        <v>45</v>
      </c>
      <c r="C108" s="141"/>
      <c r="D108" s="141" t="s">
        <v>160</v>
      </c>
      <c r="E108" s="141">
        <v>15267268</v>
      </c>
      <c r="F108" s="142">
        <v>45902</v>
      </c>
      <c r="G108" s="143">
        <v>7932.75</v>
      </c>
      <c r="H108" s="154"/>
      <c r="I108" s="154">
        <f>G108</f>
        <v>7932.75</v>
      </c>
      <c r="J108" s="154">
        <v>-6346.2</v>
      </c>
      <c r="K108" s="154">
        <f>SUM(I108:J108)</f>
        <v>1586.5500000000002</v>
      </c>
      <c r="L108" s="154">
        <v>-793.28</v>
      </c>
      <c r="M108" s="154">
        <f>SUM(K108:L108)</f>
        <v>793.27000000000021</v>
      </c>
    </row>
    <row r="109" spans="1:14">
      <c r="B109" s="205"/>
      <c r="C109" s="141"/>
      <c r="D109" s="141"/>
      <c r="E109" s="141"/>
      <c r="F109" s="141"/>
      <c r="G109" s="143"/>
      <c r="H109" s="154"/>
      <c r="I109" s="154"/>
      <c r="J109" s="154"/>
      <c r="K109" s="154"/>
      <c r="L109" s="154"/>
      <c r="M109" s="154"/>
    </row>
    <row r="110" spans="1:14">
      <c r="B110" s="205"/>
      <c r="C110" s="141"/>
      <c r="D110" s="141"/>
      <c r="E110" s="141"/>
      <c r="F110" s="141"/>
      <c r="G110" s="143"/>
      <c r="H110" s="154"/>
      <c r="I110" s="154"/>
      <c r="J110" s="154"/>
      <c r="K110" s="154"/>
      <c r="L110" s="154"/>
      <c r="M110" s="154"/>
    </row>
    <row r="111" spans="1:14">
      <c r="A111" s="153" t="s">
        <v>163</v>
      </c>
      <c r="B111" s="203" t="s">
        <v>157</v>
      </c>
      <c r="C111" s="153"/>
      <c r="D111" s="141" t="s">
        <v>158</v>
      </c>
      <c r="E111" s="141">
        <v>15255234</v>
      </c>
      <c r="F111" s="142">
        <v>45884</v>
      </c>
      <c r="G111" s="200">
        <v>4850</v>
      </c>
      <c r="H111" s="200">
        <v>3500</v>
      </c>
      <c r="I111" s="200">
        <f>SUM(G111:H111)</f>
        <v>8350</v>
      </c>
      <c r="J111" s="200"/>
      <c r="K111" s="200"/>
      <c r="L111" s="200">
        <v>-485</v>
      </c>
      <c r="M111" s="200">
        <f>SUM(I111:L111)</f>
        <v>7865</v>
      </c>
    </row>
    <row r="112" spans="1:14">
      <c r="A112" s="153" t="s">
        <v>163</v>
      </c>
      <c r="B112" s="203" t="s">
        <v>157</v>
      </c>
      <c r="C112" s="141"/>
      <c r="D112" s="141" t="s">
        <v>158</v>
      </c>
      <c r="E112" s="141">
        <v>15255299</v>
      </c>
      <c r="F112" s="142">
        <v>45884</v>
      </c>
      <c r="G112" s="200">
        <v>60041</v>
      </c>
      <c r="H112" s="200"/>
      <c r="I112" s="200">
        <f>G112</f>
        <v>60041</v>
      </c>
      <c r="J112" s="200"/>
      <c r="K112" s="200"/>
      <c r="L112" s="200"/>
      <c r="M112" s="200">
        <f>G112</f>
        <v>60041</v>
      </c>
    </row>
    <row r="113" spans="1:13">
      <c r="A113" s="153" t="s">
        <v>98</v>
      </c>
      <c r="B113" s="203" t="s">
        <v>157</v>
      </c>
      <c r="C113" s="141"/>
      <c r="D113" s="141" t="s">
        <v>164</v>
      </c>
      <c r="E113" s="141">
        <v>15344476</v>
      </c>
      <c r="F113" s="142">
        <v>45884</v>
      </c>
      <c r="G113" s="143">
        <v>482</v>
      </c>
      <c r="H113" s="154"/>
      <c r="I113" s="154">
        <f>SUM(G113:H113)</f>
        <v>482</v>
      </c>
      <c r="J113" s="154"/>
      <c r="K113" s="154"/>
      <c r="L113" s="154">
        <v>-48.2</v>
      </c>
      <c r="M113" s="154">
        <f>SUM(I113:L113)</f>
        <v>433.8</v>
      </c>
    </row>
    <row r="114" spans="1:13">
      <c r="A114" s="153" t="s">
        <v>165</v>
      </c>
      <c r="B114" s="203" t="s">
        <v>157</v>
      </c>
      <c r="C114" s="141"/>
      <c r="D114" s="141" t="s">
        <v>158</v>
      </c>
      <c r="E114" s="141">
        <v>15448698</v>
      </c>
      <c r="F114" s="142">
        <v>45910</v>
      </c>
      <c r="G114" s="143">
        <v>4622</v>
      </c>
      <c r="H114" s="154"/>
      <c r="I114" s="154">
        <f>SUM(G114:H114)</f>
        <v>4622</v>
      </c>
      <c r="J114" s="154"/>
      <c r="K114" s="154"/>
      <c r="L114" s="154">
        <v>-462.2</v>
      </c>
      <c r="M114" s="154">
        <f>SUM(I114:L114)</f>
        <v>4159.8</v>
      </c>
    </row>
    <row r="115" spans="1:13">
      <c r="B115" s="205"/>
      <c r="C115" s="141"/>
      <c r="D115" s="141"/>
      <c r="E115" s="141"/>
      <c r="F115" s="141"/>
      <c r="G115" s="143"/>
      <c r="H115" s="154"/>
      <c r="I115" s="154"/>
      <c r="J115" s="154"/>
      <c r="K115" s="154"/>
      <c r="L115" s="221" t="s">
        <v>92</v>
      </c>
      <c r="M115" s="221">
        <f>SUM(M111:M114)</f>
        <v>72499.600000000006</v>
      </c>
    </row>
    <row r="116" spans="1:13">
      <c r="B116" s="205"/>
      <c r="C116" s="141"/>
      <c r="D116" s="141"/>
      <c r="E116" s="141"/>
      <c r="F116" s="141"/>
      <c r="G116" s="143"/>
      <c r="H116" s="154"/>
      <c r="I116" s="154"/>
      <c r="J116" s="154"/>
      <c r="K116" s="154"/>
      <c r="L116" s="31"/>
      <c r="M116" s="31"/>
    </row>
    <row r="117" spans="1:13">
      <c r="A117" s="153" t="s">
        <v>163</v>
      </c>
      <c r="B117" s="203" t="s">
        <v>166</v>
      </c>
      <c r="C117" s="141"/>
      <c r="D117" s="141" t="s">
        <v>48</v>
      </c>
      <c r="E117" s="141">
        <v>15380783</v>
      </c>
      <c r="F117" s="142">
        <v>45913</v>
      </c>
      <c r="G117" s="143">
        <v>47637</v>
      </c>
      <c r="H117" s="154">
        <v>1000</v>
      </c>
      <c r="I117" s="154">
        <f>SUM(G117:H117)</f>
        <v>48637</v>
      </c>
      <c r="J117" s="154"/>
      <c r="K117" s="154"/>
      <c r="L117" s="154">
        <v>-4763.7</v>
      </c>
      <c r="M117" s="154">
        <f>SUM(I117:L117)</f>
        <v>43873.3</v>
      </c>
    </row>
    <row r="118" spans="1:13">
      <c r="B118" s="205"/>
      <c r="C118" s="141"/>
      <c r="D118" s="141"/>
      <c r="E118" s="141"/>
      <c r="F118" s="141"/>
      <c r="G118" s="143"/>
      <c r="H118" s="154"/>
      <c r="I118" s="154"/>
      <c r="J118" s="154"/>
      <c r="K118" s="154"/>
      <c r="L118" s="154"/>
      <c r="M118" s="154"/>
    </row>
    <row r="119" spans="1:13">
      <c r="A119" s="153" t="s">
        <v>167</v>
      </c>
      <c r="B119" s="203" t="s">
        <v>147</v>
      </c>
      <c r="C119" s="141"/>
      <c r="D119" s="141" t="s">
        <v>151</v>
      </c>
      <c r="E119" s="141">
        <v>15392614</v>
      </c>
      <c r="F119" s="142">
        <v>45801</v>
      </c>
      <c r="G119" s="143">
        <v>2500</v>
      </c>
      <c r="H119" s="154">
        <v>79.5</v>
      </c>
      <c r="I119" s="154">
        <f>SUM(G119:H119)</f>
        <v>2579.5</v>
      </c>
      <c r="J119" s="154"/>
      <c r="K119" s="154"/>
      <c r="L119" s="154">
        <v>-250</v>
      </c>
      <c r="M119" s="154">
        <f>SUM(I119:L119)</f>
        <v>2329.5</v>
      </c>
    </row>
    <row r="120" spans="1:13">
      <c r="B120" s="205"/>
      <c r="C120" s="141"/>
      <c r="D120" s="141"/>
      <c r="E120" s="141"/>
      <c r="F120" s="141"/>
      <c r="G120" s="143"/>
      <c r="H120" s="154"/>
      <c r="I120" s="154"/>
      <c r="J120" s="154"/>
      <c r="K120" s="154"/>
      <c r="L120" s="154"/>
      <c r="M120" s="154"/>
    </row>
    <row r="121" spans="1:13">
      <c r="A121" s="153" t="s">
        <v>162</v>
      </c>
      <c r="B121" s="203" t="s">
        <v>51</v>
      </c>
      <c r="C121" s="141"/>
      <c r="D121" s="141" t="s">
        <v>50</v>
      </c>
      <c r="E121" s="141">
        <v>15445657</v>
      </c>
      <c r="F121" s="142">
        <v>45539</v>
      </c>
      <c r="G121" s="143">
        <v>18512</v>
      </c>
      <c r="H121" s="154"/>
      <c r="I121" s="154">
        <f>G121</f>
        <v>18512</v>
      </c>
      <c r="J121" s="154"/>
      <c r="K121" s="154"/>
      <c r="L121" s="154">
        <v>-1480.96</v>
      </c>
      <c r="M121" s="154">
        <f>SUM(I121:L121)</f>
        <v>17031.04</v>
      </c>
    </row>
    <row r="122" spans="1:13">
      <c r="B122" s="205"/>
      <c r="C122" s="141"/>
      <c r="D122" s="141"/>
      <c r="E122" s="141"/>
      <c r="F122" s="141"/>
      <c r="G122" s="143"/>
      <c r="H122" s="154"/>
      <c r="I122" s="154"/>
      <c r="J122" s="154"/>
      <c r="K122" s="154"/>
      <c r="L122" s="154"/>
      <c r="M122" s="154"/>
    </row>
    <row r="123" spans="1:13">
      <c r="A123" s="153" t="s">
        <v>162</v>
      </c>
      <c r="B123" s="203" t="s">
        <v>38</v>
      </c>
      <c r="C123" s="141"/>
      <c r="D123" s="141" t="s">
        <v>155</v>
      </c>
      <c r="E123" s="141">
        <v>14742053</v>
      </c>
      <c r="F123" s="142">
        <v>45748</v>
      </c>
      <c r="G123" s="143">
        <v>14384</v>
      </c>
      <c r="H123" s="154"/>
      <c r="I123" s="154">
        <f>G123</f>
        <v>14384</v>
      </c>
      <c r="J123" s="154"/>
      <c r="K123" s="154"/>
      <c r="L123" s="154">
        <v>-1006.88</v>
      </c>
      <c r="M123" s="154">
        <f>SUM(I123:L123)</f>
        <v>13377.12</v>
      </c>
    </row>
    <row r="124" spans="1:13">
      <c r="B124" s="205"/>
      <c r="C124" s="141"/>
      <c r="D124" s="141"/>
      <c r="E124" s="141"/>
      <c r="F124" s="141"/>
      <c r="G124" s="143"/>
      <c r="H124" s="154"/>
      <c r="I124" s="154"/>
      <c r="J124" s="154"/>
      <c r="K124" s="154"/>
      <c r="L124" s="154"/>
      <c r="M124" s="154"/>
    </row>
    <row r="125" spans="1:13">
      <c r="B125" s="205"/>
      <c r="C125" s="141"/>
      <c r="D125" s="141"/>
      <c r="E125" s="141"/>
      <c r="F125" s="141"/>
      <c r="G125" s="143"/>
      <c r="H125" s="154"/>
      <c r="I125" s="154"/>
      <c r="J125" s="154"/>
      <c r="K125" s="154"/>
      <c r="L125" s="154"/>
      <c r="M125" s="154"/>
    </row>
    <row r="126" spans="1:13">
      <c r="B126" s="205"/>
      <c r="C126" s="141"/>
      <c r="D126" s="141"/>
      <c r="E126" s="141"/>
      <c r="F126" s="141"/>
      <c r="G126" s="143"/>
      <c r="H126" s="154"/>
      <c r="I126" s="154"/>
      <c r="J126" s="154"/>
      <c r="K126" s="154"/>
      <c r="L126" s="154"/>
      <c r="M126" s="154"/>
    </row>
    <row r="127" spans="1:13">
      <c r="B127" s="205"/>
      <c r="C127" s="141"/>
      <c r="D127" s="141"/>
      <c r="E127" s="141"/>
      <c r="F127" s="141"/>
      <c r="G127" s="143"/>
      <c r="H127" s="154"/>
      <c r="I127" s="154"/>
      <c r="J127" s="154"/>
      <c r="K127" s="154"/>
      <c r="L127" s="154"/>
      <c r="M127" s="154"/>
    </row>
    <row r="128" spans="1:13">
      <c r="B128" s="205"/>
      <c r="C128" s="141"/>
      <c r="D128" s="141"/>
      <c r="E128" s="141"/>
      <c r="F128" s="141"/>
      <c r="G128" s="143"/>
      <c r="H128" s="154"/>
      <c r="I128" s="154"/>
      <c r="J128" s="154"/>
      <c r="K128" s="154"/>
      <c r="L128" s="154"/>
      <c r="M128" s="154"/>
    </row>
    <row r="129" spans="2:13">
      <c r="B129" s="205"/>
      <c r="C129" s="141"/>
      <c r="D129" s="141"/>
      <c r="E129" s="141"/>
      <c r="F129" s="141"/>
      <c r="G129" s="143"/>
      <c r="H129" s="154"/>
      <c r="I129" s="154"/>
      <c r="J129" s="154"/>
      <c r="K129" s="154"/>
      <c r="L129" s="154"/>
      <c r="M129" s="154"/>
    </row>
    <row r="130" spans="2:13">
      <c r="B130" s="205"/>
      <c r="C130" s="141"/>
      <c r="D130" s="141"/>
      <c r="E130" s="141"/>
      <c r="F130" s="141"/>
      <c r="G130" s="143"/>
      <c r="H130" s="154"/>
      <c r="I130" s="154"/>
      <c r="J130" s="154"/>
      <c r="K130" s="154"/>
      <c r="L130" s="154"/>
      <c r="M130" s="154"/>
    </row>
    <row r="131" spans="2:13">
      <c r="B131" s="205"/>
      <c r="C131" s="141"/>
      <c r="D131" s="141"/>
      <c r="E131" s="141"/>
      <c r="F131" s="141"/>
      <c r="G131" s="143"/>
      <c r="H131" s="154"/>
      <c r="I131" s="154"/>
      <c r="J131" s="154"/>
      <c r="K131" s="154"/>
      <c r="L131" s="154"/>
      <c r="M131" s="154"/>
    </row>
    <row r="132" spans="2:13">
      <c r="B132" s="205"/>
      <c r="C132" s="141"/>
      <c r="D132" s="141"/>
      <c r="E132" s="141"/>
      <c r="F132" s="141"/>
      <c r="G132" s="143"/>
      <c r="H132" s="154"/>
      <c r="I132" s="154"/>
      <c r="J132" s="154"/>
      <c r="K132" s="154"/>
      <c r="L132" s="154"/>
      <c r="M132" s="154"/>
    </row>
    <row r="133" spans="2:13">
      <c r="B133" s="205"/>
      <c r="C133" s="141"/>
      <c r="D133" s="141"/>
      <c r="E133" s="141"/>
      <c r="F133" s="141"/>
      <c r="G133" s="143"/>
      <c r="H133" s="154"/>
      <c r="I133" s="154"/>
      <c r="J133" s="154"/>
      <c r="K133" s="154"/>
      <c r="L133" s="154"/>
      <c r="M133" s="154"/>
    </row>
    <row r="134" spans="2:13">
      <c r="B134" s="205"/>
      <c r="C134" s="141"/>
      <c r="D134" s="141"/>
      <c r="E134" s="141"/>
      <c r="F134" s="141"/>
      <c r="G134" s="143"/>
      <c r="H134" s="154"/>
      <c r="I134" s="154"/>
      <c r="J134" s="154"/>
      <c r="K134" s="154"/>
      <c r="L134" s="154"/>
      <c r="M134" s="154"/>
    </row>
    <row r="135" spans="2:13">
      <c r="B135" s="205"/>
      <c r="C135" s="141"/>
      <c r="D135" s="141"/>
      <c r="E135" s="141"/>
      <c r="F135" s="141"/>
      <c r="G135" s="143"/>
      <c r="H135" s="154"/>
      <c r="I135" s="154"/>
      <c r="J135" s="154"/>
      <c r="K135" s="154"/>
      <c r="L135" s="154"/>
      <c r="M135" s="154"/>
    </row>
    <row r="136" spans="2:13">
      <c r="B136" s="205"/>
      <c r="C136" s="141"/>
      <c r="D136" s="141"/>
      <c r="E136" s="141"/>
      <c r="F136" s="141"/>
      <c r="G136" s="143"/>
      <c r="H136" s="154"/>
      <c r="I136" s="154"/>
      <c r="J136" s="154"/>
      <c r="K136" s="154"/>
      <c r="L136" s="154"/>
      <c r="M136" s="154"/>
    </row>
    <row r="137" spans="2:13">
      <c r="B137" s="205"/>
      <c r="C137" s="141"/>
      <c r="D137" s="141"/>
      <c r="E137" s="141"/>
      <c r="F137" s="141"/>
      <c r="G137" s="143"/>
      <c r="H137" s="154"/>
      <c r="I137" s="154"/>
      <c r="J137" s="154"/>
      <c r="K137" s="154"/>
      <c r="L137" s="154"/>
      <c r="M137" s="154"/>
    </row>
    <row r="138" spans="2:13">
      <c r="B138" s="205"/>
      <c r="C138" s="141"/>
      <c r="D138" s="141"/>
      <c r="E138" s="141"/>
      <c r="F138" s="141"/>
      <c r="G138" s="143"/>
      <c r="H138" s="154"/>
      <c r="I138" s="154"/>
      <c r="J138" s="154"/>
      <c r="K138" s="154"/>
      <c r="L138" s="154"/>
      <c r="M138" s="154"/>
    </row>
    <row r="139" spans="2:13">
      <c r="B139" s="205"/>
      <c r="C139" s="141"/>
      <c r="D139" s="141"/>
      <c r="E139" s="141"/>
      <c r="F139" s="141"/>
      <c r="G139" s="143"/>
      <c r="H139" s="154"/>
      <c r="I139" s="154"/>
      <c r="J139" s="154"/>
      <c r="K139" s="154"/>
      <c r="L139" s="154"/>
      <c r="M139" s="154"/>
    </row>
    <row r="140" spans="2:13">
      <c r="B140" s="205"/>
      <c r="C140" s="141"/>
      <c r="D140" s="141"/>
      <c r="E140" s="141"/>
      <c r="F140" s="141"/>
      <c r="G140" s="143"/>
      <c r="H140" s="154"/>
      <c r="I140" s="154"/>
      <c r="J140" s="154"/>
      <c r="K140" s="154"/>
      <c r="L140" s="154"/>
      <c r="M140" s="154"/>
    </row>
    <row r="141" spans="2:13">
      <c r="B141" s="205"/>
      <c r="C141" s="141"/>
      <c r="D141" s="141"/>
      <c r="E141" s="141"/>
      <c r="F141" s="141"/>
      <c r="G141" s="143"/>
      <c r="H141" s="154"/>
      <c r="I141" s="154"/>
      <c r="J141" s="154"/>
      <c r="K141" s="154"/>
      <c r="L141" s="154"/>
      <c r="M141" s="154"/>
    </row>
    <row r="142" spans="2:13">
      <c r="B142" s="205"/>
      <c r="C142" s="141"/>
      <c r="D142" s="141"/>
      <c r="E142" s="141"/>
      <c r="F142" s="141"/>
      <c r="G142" s="143"/>
      <c r="H142" s="154"/>
      <c r="I142" s="154"/>
      <c r="J142" s="154"/>
      <c r="K142" s="154"/>
      <c r="L142" s="154"/>
      <c r="M142" s="154"/>
    </row>
    <row r="143" spans="2:13">
      <c r="B143" s="205"/>
      <c r="C143" s="141"/>
      <c r="D143" s="141"/>
      <c r="E143" s="141"/>
      <c r="F143" s="141"/>
      <c r="G143" s="143"/>
      <c r="H143" s="154"/>
      <c r="I143" s="154"/>
      <c r="J143" s="154"/>
      <c r="K143" s="154"/>
      <c r="L143" s="154"/>
      <c r="M143" s="154"/>
    </row>
    <row r="144" spans="2:13">
      <c r="B144" s="205"/>
      <c r="C144" s="141"/>
      <c r="D144" s="141"/>
      <c r="E144" s="141"/>
      <c r="F144" s="141"/>
      <c r="G144" s="143"/>
      <c r="H144" s="154"/>
      <c r="I144" s="154"/>
      <c r="J144" s="154"/>
      <c r="K144" s="154"/>
      <c r="L144" s="154"/>
      <c r="M144" s="154"/>
    </row>
    <row r="145" spans="2:13">
      <c r="B145" s="205"/>
      <c r="C145" s="141"/>
      <c r="D145" s="141"/>
      <c r="E145" s="141"/>
      <c r="F145" s="141"/>
      <c r="G145" s="143"/>
      <c r="H145" s="154"/>
      <c r="I145" s="154"/>
      <c r="J145" s="154"/>
      <c r="K145" s="154"/>
      <c r="L145" s="154"/>
      <c r="M145" s="154"/>
    </row>
    <row r="146" spans="2:13">
      <c r="B146" s="205"/>
      <c r="C146" s="141"/>
      <c r="D146" s="141"/>
      <c r="E146" s="141"/>
      <c r="F146" s="141"/>
      <c r="G146" s="143"/>
      <c r="H146" s="154"/>
      <c r="I146" s="154"/>
      <c r="J146" s="154"/>
      <c r="K146" s="154"/>
      <c r="L146" s="154"/>
      <c r="M146" s="154"/>
    </row>
    <row r="147" spans="2:13">
      <c r="B147" s="205"/>
      <c r="C147" s="141"/>
      <c r="D147" s="141"/>
      <c r="E147" s="141"/>
      <c r="F147" s="141"/>
      <c r="G147" s="143"/>
      <c r="H147" s="154"/>
      <c r="I147" s="154"/>
      <c r="J147" s="154"/>
      <c r="K147" s="154"/>
      <c r="L147" s="154"/>
      <c r="M147" s="154"/>
    </row>
    <row r="148" spans="2:13">
      <c r="B148" s="205"/>
      <c r="C148" s="141"/>
      <c r="D148" s="141"/>
      <c r="E148" s="141"/>
      <c r="F148" s="141"/>
      <c r="G148" s="143"/>
      <c r="H148" s="154"/>
      <c r="I148" s="154"/>
      <c r="J148" s="154"/>
      <c r="K148" s="154"/>
      <c r="L148" s="154"/>
      <c r="M148" s="154"/>
    </row>
    <row r="149" spans="2:13">
      <c r="B149" s="205"/>
      <c r="C149" s="141"/>
      <c r="D149" s="141"/>
      <c r="E149" s="141"/>
      <c r="F149" s="141"/>
      <c r="G149" s="143"/>
      <c r="H149" s="154"/>
      <c r="I149" s="154"/>
      <c r="J149" s="154"/>
      <c r="K149" s="154"/>
      <c r="L149" s="154"/>
      <c r="M149" s="154"/>
    </row>
    <row r="150" spans="2:13">
      <c r="B150" s="205"/>
      <c r="C150" s="141"/>
      <c r="D150" s="141"/>
      <c r="E150" s="141"/>
      <c r="F150" s="141"/>
      <c r="G150" s="143"/>
      <c r="H150" s="154"/>
      <c r="I150" s="154"/>
      <c r="J150" s="154"/>
      <c r="K150" s="154"/>
      <c r="L150" s="154"/>
      <c r="M150" s="154"/>
    </row>
    <row r="151" spans="2:13">
      <c r="B151" s="205"/>
      <c r="C151" s="141"/>
      <c r="D151" s="141"/>
      <c r="E151" s="141"/>
      <c r="F151" s="141"/>
      <c r="G151" s="143"/>
      <c r="H151" s="154"/>
      <c r="I151" s="154"/>
      <c r="J151" s="154"/>
      <c r="K151" s="154"/>
      <c r="L151" s="154"/>
      <c r="M151" s="154"/>
    </row>
    <row r="152" spans="2:13">
      <c r="B152" s="205"/>
      <c r="C152" s="141"/>
      <c r="D152" s="141"/>
      <c r="E152" s="141"/>
      <c r="F152" s="141"/>
      <c r="G152" s="143"/>
      <c r="H152" s="154"/>
      <c r="I152" s="154"/>
      <c r="J152" s="154"/>
      <c r="K152" s="154"/>
      <c r="L152" s="154"/>
      <c r="M152" s="154"/>
    </row>
    <row r="153" spans="2:13">
      <c r="B153" s="205"/>
      <c r="C153" s="141"/>
      <c r="D153" s="141"/>
      <c r="E153" s="141"/>
      <c r="F153" s="141"/>
      <c r="G153" s="143"/>
      <c r="H153" s="154"/>
      <c r="I153" s="154"/>
      <c r="J153" s="154"/>
      <c r="K153" s="154"/>
      <c r="L153" s="154"/>
      <c r="M153" s="154"/>
    </row>
    <row r="154" spans="2:13">
      <c r="B154" s="205"/>
      <c r="C154" s="141"/>
      <c r="D154" s="141"/>
      <c r="E154" s="141"/>
      <c r="F154" s="141"/>
      <c r="G154" s="143"/>
      <c r="H154" s="154"/>
      <c r="I154" s="154"/>
      <c r="J154" s="154"/>
      <c r="K154" s="154"/>
      <c r="L154" s="154"/>
      <c r="M154" s="154"/>
    </row>
    <row r="155" spans="2:13">
      <c r="B155" s="205"/>
      <c r="C155" s="141"/>
      <c r="D155" s="141"/>
      <c r="E155" s="141"/>
      <c r="F155" s="141"/>
      <c r="G155" s="143"/>
      <c r="H155" s="154"/>
      <c r="I155" s="154"/>
      <c r="J155" s="154"/>
      <c r="K155" s="154"/>
      <c r="L155" s="154"/>
      <c r="M155" s="154"/>
    </row>
    <row r="156" spans="2:13">
      <c r="B156" s="205"/>
      <c r="C156" s="141"/>
      <c r="D156" s="141"/>
      <c r="E156" s="141"/>
      <c r="F156" s="141"/>
      <c r="G156" s="143"/>
      <c r="H156" s="154"/>
      <c r="I156" s="154"/>
      <c r="J156" s="154"/>
      <c r="K156" s="154"/>
      <c r="L156" s="154"/>
      <c r="M156" s="154"/>
    </row>
    <row r="157" spans="2:13">
      <c r="B157" s="205"/>
      <c r="C157" s="141"/>
      <c r="D157" s="141"/>
      <c r="E157" s="141"/>
      <c r="F157" s="141"/>
      <c r="G157" s="143"/>
      <c r="H157" s="154"/>
      <c r="I157" s="154"/>
      <c r="J157" s="154"/>
      <c r="K157" s="154"/>
      <c r="L157" s="154"/>
      <c r="M157" s="154"/>
    </row>
    <row r="158" spans="2:13">
      <c r="B158" s="205"/>
      <c r="C158" s="141"/>
      <c r="D158" s="141"/>
      <c r="E158" s="141"/>
      <c r="F158" s="141"/>
      <c r="G158" s="143"/>
      <c r="H158" s="154"/>
      <c r="I158" s="154"/>
      <c r="J158" s="154"/>
      <c r="K158" s="154"/>
      <c r="L158" s="154"/>
      <c r="M158" s="154"/>
    </row>
    <row r="159" spans="2:13">
      <c r="B159" s="205"/>
      <c r="C159" s="141"/>
      <c r="D159" s="141"/>
      <c r="E159" s="141"/>
      <c r="F159" s="141"/>
      <c r="G159" s="143"/>
      <c r="H159" s="154"/>
      <c r="I159" s="154"/>
      <c r="J159" s="154"/>
      <c r="K159" s="154"/>
      <c r="L159" s="154"/>
      <c r="M159" s="154"/>
    </row>
    <row r="160" spans="2:13">
      <c r="B160" s="205"/>
      <c r="C160" s="141"/>
      <c r="D160" s="141"/>
      <c r="E160" s="141"/>
      <c r="F160" s="141"/>
      <c r="G160" s="143"/>
      <c r="H160" s="154"/>
      <c r="I160" s="154"/>
      <c r="J160" s="154"/>
      <c r="K160" s="154"/>
      <c r="L160" s="154"/>
      <c r="M160" s="154"/>
    </row>
    <row r="161" spans="2:13">
      <c r="B161" s="205"/>
      <c r="C161" s="141"/>
      <c r="D161" s="141"/>
      <c r="E161" s="141"/>
      <c r="F161" s="141"/>
      <c r="G161" s="143"/>
      <c r="H161" s="154"/>
      <c r="I161" s="154"/>
      <c r="J161" s="154"/>
      <c r="K161" s="154"/>
      <c r="L161" s="154"/>
      <c r="M161" s="154"/>
    </row>
    <row r="162" spans="2:13">
      <c r="B162" s="205"/>
      <c r="C162" s="141"/>
      <c r="D162" s="141"/>
      <c r="E162" s="141"/>
      <c r="F162" s="141"/>
      <c r="G162" s="143"/>
      <c r="H162" s="154"/>
      <c r="I162" s="154"/>
      <c r="J162" s="154"/>
      <c r="K162" s="154"/>
      <c r="L162" s="154"/>
      <c r="M162" s="154"/>
    </row>
    <row r="163" spans="2:13">
      <c r="B163" s="205"/>
      <c r="C163" s="141"/>
      <c r="D163" s="141"/>
      <c r="E163" s="141"/>
      <c r="F163" s="141"/>
      <c r="G163" s="143"/>
      <c r="H163" s="154"/>
      <c r="I163" s="154"/>
      <c r="J163" s="154"/>
      <c r="K163" s="154"/>
      <c r="L163" s="154"/>
      <c r="M163" s="154"/>
    </row>
    <row r="164" spans="2:13">
      <c r="B164" s="205"/>
      <c r="C164" s="141"/>
      <c r="D164" s="141"/>
      <c r="E164" s="141"/>
      <c r="F164" s="141"/>
      <c r="G164" s="143"/>
      <c r="H164" s="154"/>
      <c r="I164" s="154"/>
      <c r="J164" s="154"/>
      <c r="K164" s="154"/>
      <c r="L164" s="154"/>
      <c r="M164" s="154"/>
    </row>
    <row r="165" spans="2:13">
      <c r="B165" s="205"/>
      <c r="C165" s="141"/>
      <c r="D165" s="141"/>
      <c r="E165" s="141"/>
      <c r="F165" s="141"/>
      <c r="G165" s="143"/>
      <c r="H165" s="154"/>
      <c r="I165" s="154"/>
      <c r="J165" s="154"/>
      <c r="K165" s="154"/>
      <c r="L165" s="154"/>
      <c r="M165" s="154"/>
    </row>
    <row r="166" spans="2:13">
      <c r="B166" s="205"/>
      <c r="C166" s="141"/>
      <c r="D166" s="141"/>
      <c r="E166" s="141"/>
      <c r="F166" s="141"/>
      <c r="G166" s="143"/>
      <c r="H166" s="154"/>
      <c r="I166" s="154"/>
      <c r="J166" s="154"/>
      <c r="K166" s="154"/>
      <c r="L166" s="154"/>
      <c r="M166" s="154"/>
    </row>
    <row r="167" spans="2:13">
      <c r="B167" s="205"/>
      <c r="C167" s="141"/>
      <c r="D167" s="141"/>
      <c r="E167" s="141"/>
      <c r="F167" s="141"/>
      <c r="G167" s="143"/>
      <c r="H167" s="154"/>
      <c r="I167" s="154"/>
      <c r="J167" s="154"/>
      <c r="K167" s="154"/>
      <c r="L167" s="154"/>
      <c r="M167" s="154"/>
    </row>
    <row r="168" spans="2:13">
      <c r="B168" s="205"/>
      <c r="C168" s="141"/>
      <c r="D168" s="141"/>
      <c r="E168" s="141"/>
      <c r="F168" s="141"/>
      <c r="G168" s="143"/>
      <c r="H168" s="154"/>
      <c r="I168" s="154"/>
      <c r="J168" s="154"/>
      <c r="K168" s="154"/>
      <c r="L168" s="154"/>
      <c r="M168" s="154"/>
    </row>
    <row r="169" spans="2:13">
      <c r="B169" s="205"/>
      <c r="C169" s="141"/>
      <c r="D169" s="141"/>
      <c r="E169" s="141"/>
      <c r="F169" s="141"/>
      <c r="G169" s="143"/>
      <c r="H169" s="154"/>
      <c r="I169" s="154"/>
      <c r="J169" s="154"/>
      <c r="K169" s="154"/>
      <c r="L169" s="154"/>
      <c r="M169" s="154"/>
    </row>
    <row r="170" spans="2:13">
      <c r="B170" s="205"/>
      <c r="C170" s="141"/>
      <c r="D170" s="141"/>
      <c r="E170" s="141"/>
      <c r="F170" s="141"/>
      <c r="G170" s="143"/>
      <c r="H170" s="154"/>
      <c r="I170" s="154"/>
      <c r="J170" s="154"/>
      <c r="K170" s="154"/>
      <c r="L170" s="154"/>
      <c r="M170" s="154"/>
    </row>
    <row r="171" spans="2:13">
      <c r="B171" s="205"/>
      <c r="C171" s="141"/>
      <c r="D171" s="141"/>
      <c r="E171" s="141"/>
      <c r="F171" s="141"/>
      <c r="G171" s="143"/>
      <c r="H171" s="154"/>
      <c r="I171" s="154"/>
      <c r="J171" s="154"/>
      <c r="K171" s="154"/>
      <c r="L171" s="154"/>
      <c r="M171" s="154"/>
    </row>
    <row r="172" spans="2:13">
      <c r="B172" s="205"/>
      <c r="C172" s="141"/>
      <c r="D172" s="141"/>
      <c r="E172" s="141"/>
      <c r="F172" s="141"/>
      <c r="G172" s="143"/>
      <c r="H172" s="154"/>
      <c r="I172" s="154"/>
      <c r="J172" s="154"/>
      <c r="K172" s="154"/>
      <c r="L172" s="154"/>
      <c r="M172" s="154"/>
    </row>
    <row r="173" spans="2:13">
      <c r="B173" s="205"/>
      <c r="C173" s="141"/>
      <c r="D173" s="141"/>
      <c r="E173" s="141"/>
      <c r="F173" s="141"/>
      <c r="G173" s="143"/>
      <c r="H173" s="154"/>
      <c r="I173" s="154"/>
      <c r="J173" s="154"/>
      <c r="K173" s="154"/>
      <c r="L173" s="154"/>
      <c r="M173" s="154"/>
    </row>
    <row r="174" spans="2:13">
      <c r="B174" s="205"/>
      <c r="C174" s="141"/>
      <c r="D174" s="141"/>
      <c r="E174" s="141"/>
      <c r="F174" s="141"/>
      <c r="G174" s="143"/>
      <c r="H174" s="154"/>
      <c r="I174" s="154"/>
      <c r="J174" s="154"/>
      <c r="K174" s="154"/>
      <c r="L174" s="154"/>
      <c r="M174" s="154"/>
    </row>
    <row r="175" spans="2:13">
      <c r="B175" s="205"/>
      <c r="C175" s="141"/>
      <c r="D175" s="141"/>
      <c r="E175" s="141"/>
      <c r="F175" s="141"/>
      <c r="G175" s="143"/>
      <c r="H175" s="154"/>
      <c r="I175" s="154"/>
      <c r="J175" s="154"/>
      <c r="K175" s="154"/>
      <c r="L175" s="154"/>
      <c r="M175" s="154"/>
    </row>
    <row r="176" spans="2:13">
      <c r="B176" s="205"/>
      <c r="C176" s="141"/>
      <c r="D176" s="141"/>
      <c r="E176" s="141"/>
      <c r="F176" s="141"/>
      <c r="G176" s="143"/>
      <c r="H176" s="154"/>
      <c r="I176" s="154"/>
      <c r="J176" s="154"/>
      <c r="K176" s="154"/>
      <c r="L176" s="154"/>
      <c r="M176" s="154"/>
    </row>
    <row r="177" spans="2:13">
      <c r="B177" s="205"/>
      <c r="C177" s="141"/>
      <c r="D177" s="141"/>
      <c r="E177" s="141"/>
      <c r="F177" s="141"/>
      <c r="G177" s="143"/>
      <c r="H177" s="154"/>
      <c r="I177" s="154"/>
      <c r="J177" s="154"/>
      <c r="K177" s="154"/>
      <c r="L177" s="154"/>
      <c r="M177" s="154"/>
    </row>
    <row r="178" spans="2:13">
      <c r="B178" s="205"/>
      <c r="C178" s="141"/>
      <c r="D178" s="141"/>
      <c r="E178" s="141"/>
      <c r="F178" s="141"/>
      <c r="G178" s="143"/>
      <c r="H178" s="154"/>
      <c r="I178" s="154"/>
      <c r="J178" s="154"/>
      <c r="K178" s="154"/>
      <c r="L178" s="154"/>
      <c r="M178" s="154"/>
    </row>
    <row r="179" spans="2:13">
      <c r="B179" s="205"/>
      <c r="C179" s="141"/>
      <c r="D179" s="141"/>
      <c r="E179" s="141"/>
      <c r="F179" s="141"/>
      <c r="G179" s="143"/>
      <c r="H179" s="154"/>
      <c r="I179" s="154"/>
      <c r="J179" s="154"/>
      <c r="K179" s="154"/>
      <c r="L179" s="154"/>
      <c r="M179" s="154"/>
    </row>
    <row r="180" spans="2:13">
      <c r="B180" s="205"/>
      <c r="C180" s="141"/>
      <c r="D180" s="141"/>
      <c r="E180" s="141"/>
      <c r="F180" s="141"/>
      <c r="G180" s="143"/>
      <c r="H180" s="154"/>
      <c r="I180" s="154"/>
      <c r="J180" s="154"/>
      <c r="K180" s="154"/>
      <c r="L180" s="154"/>
      <c r="M180" s="154"/>
    </row>
    <row r="181" spans="2:13">
      <c r="B181" s="205"/>
      <c r="C181" s="141"/>
      <c r="D181" s="141"/>
      <c r="E181" s="141"/>
      <c r="F181" s="141"/>
      <c r="G181" s="143"/>
      <c r="H181" s="154"/>
      <c r="I181" s="154"/>
      <c r="J181" s="154"/>
      <c r="K181" s="154"/>
      <c r="L181" s="154"/>
      <c r="M181" s="154"/>
    </row>
    <row r="182" spans="2:13">
      <c r="B182" s="205"/>
      <c r="C182" s="141"/>
      <c r="D182" s="141"/>
      <c r="E182" s="141"/>
      <c r="F182" s="141"/>
      <c r="G182" s="143"/>
      <c r="H182" s="154"/>
      <c r="I182" s="154"/>
      <c r="J182" s="154"/>
      <c r="K182" s="154"/>
      <c r="L182" s="154"/>
      <c r="M182" s="154"/>
    </row>
    <row r="183" spans="2:13">
      <c r="B183" s="205"/>
      <c r="C183" s="141"/>
      <c r="D183" s="141"/>
      <c r="E183" s="141"/>
      <c r="F183" s="141"/>
      <c r="G183" s="143"/>
      <c r="H183" s="154"/>
      <c r="I183" s="154"/>
      <c r="J183" s="154"/>
      <c r="K183" s="154"/>
      <c r="L183" s="154"/>
      <c r="M183" s="154"/>
    </row>
    <row r="184" spans="2:13">
      <c r="B184" s="205"/>
      <c r="C184" s="141"/>
      <c r="D184" s="141"/>
      <c r="E184" s="141"/>
      <c r="F184" s="141"/>
      <c r="G184" s="143"/>
      <c r="H184" s="154"/>
      <c r="I184" s="154"/>
      <c r="J184" s="154"/>
      <c r="K184" s="154"/>
      <c r="L184" s="154"/>
      <c r="M184" s="154"/>
    </row>
    <row r="185" spans="2:13">
      <c r="B185" s="205"/>
      <c r="C185" s="141"/>
      <c r="D185" s="141"/>
      <c r="E185" s="141"/>
      <c r="F185" s="141"/>
      <c r="G185" s="143"/>
      <c r="H185" s="154"/>
      <c r="I185" s="154"/>
      <c r="J185" s="154"/>
      <c r="K185" s="154"/>
      <c r="L185" s="154"/>
      <c r="M185" s="154"/>
    </row>
    <row r="186" spans="2:13">
      <c r="B186" s="205"/>
      <c r="C186" s="141"/>
      <c r="D186" s="141"/>
      <c r="E186" s="141"/>
      <c r="F186" s="141"/>
      <c r="G186" s="143"/>
      <c r="H186" s="154"/>
      <c r="I186" s="154"/>
      <c r="J186" s="154"/>
      <c r="K186" s="154"/>
      <c r="L186" s="154"/>
      <c r="M186" s="154"/>
    </row>
    <row r="187" spans="2:13">
      <c r="B187" s="205"/>
      <c r="C187" s="141"/>
      <c r="D187" s="141"/>
      <c r="E187" s="141"/>
      <c r="F187" s="141"/>
      <c r="G187" s="143"/>
      <c r="H187" s="154"/>
      <c r="I187" s="154"/>
      <c r="J187" s="154"/>
      <c r="K187" s="154"/>
      <c r="L187" s="154"/>
      <c r="M187" s="154"/>
    </row>
    <row r="188" spans="2:13">
      <c r="B188" s="205"/>
      <c r="C188" s="141"/>
      <c r="D188" s="141"/>
      <c r="E188" s="141"/>
      <c r="F188" s="141"/>
      <c r="G188" s="143"/>
      <c r="H188" s="154"/>
      <c r="I188" s="154"/>
      <c r="J188" s="154"/>
      <c r="K188" s="154"/>
      <c r="L188" s="154"/>
      <c r="M188" s="154"/>
    </row>
    <row r="189" spans="2:13">
      <c r="B189" s="205"/>
      <c r="C189" s="141"/>
      <c r="D189" s="141"/>
      <c r="E189" s="141"/>
      <c r="F189" s="141"/>
      <c r="G189" s="143"/>
      <c r="H189" s="154"/>
      <c r="I189" s="154"/>
      <c r="J189" s="154"/>
      <c r="K189" s="154"/>
      <c r="L189" s="154"/>
      <c r="M189" s="154"/>
    </row>
    <row r="190" spans="2:13">
      <c r="B190" s="205"/>
      <c r="C190" s="141"/>
      <c r="D190" s="141"/>
      <c r="E190" s="141"/>
      <c r="F190" s="141"/>
      <c r="G190" s="143"/>
      <c r="H190" s="154"/>
      <c r="I190" s="154"/>
      <c r="J190" s="154"/>
      <c r="K190" s="154"/>
      <c r="L190" s="154"/>
      <c r="M190" s="154"/>
    </row>
    <row r="191" spans="2:13">
      <c r="B191" s="205"/>
      <c r="C191" s="141"/>
      <c r="D191" s="141"/>
      <c r="E191" s="141"/>
      <c r="F191" s="141"/>
      <c r="G191" s="143"/>
      <c r="H191" s="154"/>
      <c r="I191" s="154"/>
      <c r="J191" s="154"/>
      <c r="K191" s="154"/>
      <c r="L191" s="154"/>
      <c r="M191" s="154"/>
    </row>
    <row r="192" spans="2:13">
      <c r="B192" s="205"/>
      <c r="C192" s="141"/>
      <c r="D192" s="141"/>
      <c r="E192" s="141"/>
      <c r="F192" s="141"/>
      <c r="G192" s="143"/>
      <c r="H192" s="154"/>
      <c r="I192" s="154"/>
      <c r="J192" s="154"/>
      <c r="K192" s="154"/>
      <c r="L192" s="154"/>
      <c r="M192" s="154"/>
    </row>
    <row r="193" spans="2:13">
      <c r="B193" s="205"/>
      <c r="C193" s="141"/>
      <c r="D193" s="141"/>
      <c r="E193" s="141"/>
      <c r="F193" s="141"/>
      <c r="G193" s="143"/>
      <c r="H193" s="154"/>
      <c r="I193" s="154"/>
      <c r="J193" s="154"/>
      <c r="K193" s="154"/>
      <c r="L193" s="154"/>
      <c r="M193" s="154"/>
    </row>
    <row r="194" spans="2:13">
      <c r="B194" s="205"/>
      <c r="C194" s="141"/>
      <c r="D194" s="141"/>
      <c r="E194" s="141"/>
      <c r="F194" s="141"/>
      <c r="G194" s="143"/>
      <c r="H194" s="154"/>
      <c r="I194" s="154"/>
      <c r="J194" s="154"/>
      <c r="K194" s="154"/>
      <c r="L194" s="154"/>
      <c r="M194" s="154"/>
    </row>
    <row r="195" spans="2:13">
      <c r="B195" s="205"/>
      <c r="C195" s="141"/>
      <c r="D195" s="141"/>
      <c r="E195" s="141"/>
      <c r="F195" s="141"/>
      <c r="G195" s="143"/>
      <c r="H195" s="154"/>
      <c r="I195" s="154"/>
      <c r="J195" s="154"/>
      <c r="K195" s="154"/>
      <c r="L195" s="154"/>
      <c r="M195" s="154"/>
    </row>
    <row r="196" spans="2:13">
      <c r="B196" s="205"/>
      <c r="C196" s="141"/>
      <c r="D196" s="141"/>
      <c r="E196" s="141"/>
      <c r="F196" s="141"/>
      <c r="G196" s="143"/>
      <c r="H196" s="154"/>
      <c r="I196" s="154"/>
      <c r="J196" s="154"/>
      <c r="K196" s="154"/>
      <c r="L196" s="154"/>
      <c r="M196" s="154"/>
    </row>
    <row r="197" spans="2:13">
      <c r="B197" s="205"/>
      <c r="C197" s="141"/>
      <c r="D197" s="141"/>
      <c r="E197" s="141"/>
      <c r="F197" s="141"/>
      <c r="G197" s="143"/>
      <c r="H197" s="154"/>
      <c r="I197" s="154"/>
      <c r="J197" s="154"/>
      <c r="K197" s="154"/>
      <c r="L197" s="154"/>
      <c r="M197" s="154"/>
    </row>
    <row r="198" spans="2:13">
      <c r="B198" s="205"/>
      <c r="C198" s="141"/>
      <c r="D198" s="141"/>
      <c r="E198" s="141"/>
      <c r="F198" s="141"/>
      <c r="G198" s="143"/>
      <c r="H198" s="154"/>
      <c r="I198" s="154"/>
      <c r="J198" s="154"/>
      <c r="K198" s="154"/>
      <c r="L198" s="154"/>
      <c r="M198" s="154"/>
    </row>
    <row r="199" spans="2:13">
      <c r="B199" s="205"/>
      <c r="C199" s="141"/>
      <c r="D199" s="141"/>
      <c r="E199" s="141"/>
      <c r="F199" s="141"/>
      <c r="G199" s="143"/>
      <c r="H199" s="154"/>
      <c r="I199" s="154"/>
      <c r="J199" s="154"/>
      <c r="K199" s="154"/>
      <c r="L199" s="154"/>
      <c r="M199" s="154"/>
    </row>
    <row r="200" spans="2:13">
      <c r="B200" s="205"/>
      <c r="C200" s="141"/>
      <c r="D200" s="141"/>
      <c r="E200" s="141"/>
      <c r="F200" s="141"/>
      <c r="G200" s="143"/>
      <c r="H200" s="154"/>
      <c r="I200" s="154"/>
      <c r="J200" s="154"/>
      <c r="K200" s="154"/>
      <c r="L200" s="154"/>
      <c r="M200" s="154"/>
    </row>
    <row r="201" spans="2:13">
      <c r="B201" s="205"/>
      <c r="C201" s="141"/>
      <c r="D201" s="141"/>
      <c r="E201" s="141"/>
      <c r="F201" s="141"/>
      <c r="G201" s="143"/>
      <c r="H201" s="154"/>
      <c r="I201" s="154"/>
      <c r="J201" s="154"/>
      <c r="K201" s="154"/>
      <c r="L201" s="154"/>
      <c r="M201" s="154"/>
    </row>
    <row r="202" spans="2:13">
      <c r="B202" s="205"/>
      <c r="C202" s="141"/>
      <c r="D202" s="141"/>
      <c r="E202" s="141"/>
      <c r="F202" s="141"/>
      <c r="G202" s="143"/>
      <c r="H202" s="154"/>
      <c r="I202" s="154"/>
      <c r="J202" s="154"/>
      <c r="K202" s="154"/>
      <c r="L202" s="154"/>
      <c r="M202" s="154"/>
    </row>
    <row r="203" spans="2:13">
      <c r="B203" s="205"/>
      <c r="C203" s="141"/>
      <c r="D203" s="141"/>
      <c r="E203" s="141"/>
      <c r="F203" s="141"/>
      <c r="G203" s="143"/>
      <c r="H203" s="154"/>
      <c r="I203" s="154"/>
      <c r="J203" s="154"/>
      <c r="K203" s="154"/>
      <c r="L203" s="154"/>
      <c r="M203" s="154"/>
    </row>
    <row r="204" spans="2:13">
      <c r="B204" s="205"/>
      <c r="C204" s="141"/>
      <c r="D204" s="141"/>
      <c r="E204" s="141"/>
      <c r="F204" s="141"/>
      <c r="G204" s="143"/>
      <c r="H204" s="154"/>
      <c r="I204" s="154"/>
      <c r="J204" s="154"/>
      <c r="K204" s="154"/>
      <c r="L204" s="154"/>
      <c r="M204" s="154"/>
    </row>
    <row r="205" spans="2:13">
      <c r="B205" s="205"/>
      <c r="C205" s="141"/>
      <c r="D205" s="141"/>
      <c r="E205" s="141"/>
      <c r="F205" s="141"/>
      <c r="G205" s="143"/>
      <c r="H205" s="154"/>
      <c r="I205" s="154"/>
      <c r="J205" s="154"/>
      <c r="K205" s="154"/>
      <c r="L205" s="154"/>
      <c r="M205" s="154"/>
    </row>
    <row r="206" spans="2:13">
      <c r="B206" s="205"/>
      <c r="C206" s="141"/>
      <c r="D206" s="141"/>
      <c r="E206" s="141"/>
      <c r="F206" s="141"/>
      <c r="G206" s="143"/>
      <c r="H206" s="154"/>
      <c r="I206" s="154"/>
      <c r="J206" s="154"/>
      <c r="K206" s="154"/>
      <c r="L206" s="154"/>
      <c r="M206" s="154"/>
    </row>
    <row r="207" spans="2:13">
      <c r="B207" s="205"/>
      <c r="C207" s="141"/>
      <c r="D207" s="141"/>
      <c r="E207" s="141"/>
      <c r="F207" s="141"/>
      <c r="G207" s="143"/>
      <c r="H207" s="154"/>
      <c r="I207" s="154"/>
      <c r="J207" s="154"/>
      <c r="K207" s="154"/>
      <c r="L207" s="154"/>
      <c r="M207" s="154"/>
    </row>
    <row r="208" spans="2:13">
      <c r="B208" s="205"/>
      <c r="C208" s="141"/>
      <c r="D208" s="141"/>
      <c r="E208" s="141"/>
      <c r="F208" s="141"/>
      <c r="G208" s="143"/>
      <c r="H208" s="154"/>
      <c r="I208" s="154"/>
      <c r="J208" s="154"/>
      <c r="K208" s="154"/>
      <c r="L208" s="154"/>
      <c r="M208" s="154"/>
    </row>
    <row r="209" spans="2:13">
      <c r="B209" s="205"/>
      <c r="C209" s="141"/>
      <c r="D209" s="141"/>
      <c r="E209" s="141"/>
      <c r="F209" s="141"/>
      <c r="G209" s="143"/>
      <c r="H209" s="154"/>
      <c r="I209" s="154"/>
      <c r="J209" s="154"/>
      <c r="K209" s="154"/>
      <c r="L209" s="154"/>
      <c r="M209" s="154"/>
    </row>
    <row r="210" spans="2:13">
      <c r="B210" s="205"/>
      <c r="C210" s="141"/>
      <c r="D210" s="141"/>
      <c r="E210" s="141"/>
      <c r="F210" s="141"/>
      <c r="G210" s="143"/>
      <c r="H210" s="154"/>
      <c r="I210" s="154"/>
      <c r="J210" s="154"/>
      <c r="K210" s="154"/>
      <c r="L210" s="154"/>
      <c r="M210" s="154"/>
    </row>
    <row r="211" spans="2:13">
      <c r="B211" s="205"/>
      <c r="C211" s="141"/>
      <c r="D211" s="141"/>
      <c r="E211" s="141"/>
      <c r="F211" s="141"/>
      <c r="G211" s="143"/>
      <c r="H211" s="154"/>
      <c r="I211" s="154"/>
      <c r="J211" s="154"/>
      <c r="K211" s="154"/>
      <c r="L211" s="154"/>
      <c r="M211" s="154"/>
    </row>
    <row r="212" spans="2:13">
      <c r="B212" s="205"/>
      <c r="C212" s="141"/>
      <c r="D212" s="141"/>
      <c r="E212" s="141"/>
      <c r="F212" s="141"/>
      <c r="G212" s="143"/>
      <c r="H212" s="154"/>
      <c r="I212" s="154"/>
      <c r="J212" s="154"/>
      <c r="K212" s="154"/>
      <c r="L212" s="154"/>
      <c r="M212" s="154"/>
    </row>
    <row r="213" spans="2:13">
      <c r="B213" s="205"/>
      <c r="C213" s="141"/>
      <c r="D213" s="141"/>
      <c r="E213" s="141"/>
      <c r="F213" s="141"/>
      <c r="G213" s="143"/>
      <c r="H213" s="154"/>
      <c r="I213" s="154"/>
      <c r="J213" s="154"/>
      <c r="K213" s="154"/>
      <c r="L213" s="154"/>
      <c r="M213" s="154"/>
    </row>
    <row r="214" spans="2:13">
      <c r="B214" s="205"/>
      <c r="C214" s="141"/>
      <c r="D214" s="141"/>
      <c r="E214" s="141"/>
      <c r="F214" s="141"/>
      <c r="G214" s="143"/>
      <c r="H214" s="154"/>
      <c r="I214" s="154"/>
      <c r="J214" s="154"/>
      <c r="K214" s="154"/>
      <c r="L214" s="154"/>
      <c r="M214" s="154"/>
    </row>
    <row r="215" spans="2:13">
      <c r="B215" s="205"/>
      <c r="C215" s="141"/>
      <c r="D215" s="141"/>
      <c r="E215" s="141"/>
      <c r="F215" s="141"/>
      <c r="G215" s="143"/>
      <c r="H215" s="154"/>
      <c r="I215" s="154"/>
      <c r="J215" s="154"/>
      <c r="K215" s="154"/>
      <c r="L215" s="154"/>
      <c r="M215" s="154"/>
    </row>
    <row r="216" spans="2:13">
      <c r="B216" s="205"/>
      <c r="C216" s="141"/>
      <c r="D216" s="141"/>
      <c r="E216" s="141"/>
      <c r="F216" s="141"/>
      <c r="G216" s="143"/>
      <c r="H216" s="154"/>
      <c r="I216" s="154"/>
      <c r="J216" s="154"/>
      <c r="K216" s="154"/>
      <c r="L216" s="154"/>
      <c r="M216" s="154"/>
    </row>
    <row r="217" spans="2:13">
      <c r="B217" s="205"/>
      <c r="C217" s="141"/>
      <c r="D217" s="141"/>
      <c r="E217" s="141"/>
      <c r="F217" s="141"/>
      <c r="G217" s="143"/>
      <c r="H217" s="154"/>
      <c r="I217" s="154"/>
      <c r="J217" s="154"/>
      <c r="K217" s="154"/>
      <c r="L217" s="154"/>
      <c r="M217" s="154"/>
    </row>
    <row r="218" spans="2:13">
      <c r="B218" s="205"/>
      <c r="C218" s="141"/>
      <c r="D218" s="141"/>
      <c r="E218" s="141"/>
      <c r="F218" s="141"/>
      <c r="G218" s="143"/>
      <c r="H218" s="154"/>
      <c r="I218" s="154"/>
      <c r="J218" s="154"/>
      <c r="K218" s="154"/>
      <c r="L218" s="154"/>
      <c r="M218" s="154"/>
    </row>
    <row r="219" spans="2:13">
      <c r="B219" s="205"/>
      <c r="C219" s="141"/>
      <c r="D219" s="141"/>
      <c r="E219" s="141"/>
      <c r="F219" s="141"/>
      <c r="G219" s="143"/>
      <c r="H219" s="154"/>
      <c r="I219" s="154"/>
      <c r="J219" s="154"/>
      <c r="K219" s="154"/>
      <c r="L219" s="154"/>
      <c r="M219" s="154"/>
    </row>
    <row r="220" spans="2:13">
      <c r="B220" s="205"/>
      <c r="C220" s="141"/>
      <c r="D220" s="141"/>
      <c r="E220" s="141"/>
      <c r="F220" s="141"/>
      <c r="G220" s="143"/>
      <c r="H220" s="154"/>
      <c r="I220" s="154"/>
      <c r="J220" s="154"/>
      <c r="K220" s="154"/>
      <c r="L220" s="154"/>
      <c r="M220" s="154"/>
    </row>
    <row r="221" spans="2:13">
      <c r="B221" s="205"/>
      <c r="C221" s="141"/>
      <c r="D221" s="141"/>
      <c r="E221" s="141"/>
      <c r="F221" s="141"/>
      <c r="G221" s="143"/>
      <c r="H221" s="154"/>
      <c r="I221" s="154"/>
      <c r="J221" s="154"/>
      <c r="K221" s="154"/>
      <c r="L221" s="154"/>
      <c r="M221" s="154"/>
    </row>
    <row r="222" spans="2:13">
      <c r="B222" s="205"/>
      <c r="C222" s="141"/>
      <c r="D222" s="141"/>
      <c r="E222" s="141"/>
      <c r="F222" s="141"/>
      <c r="G222" s="143"/>
      <c r="H222" s="154"/>
      <c r="I222" s="154"/>
      <c r="J222" s="154"/>
      <c r="K222" s="154"/>
      <c r="L222" s="154"/>
      <c r="M222" s="154"/>
    </row>
    <row r="223" spans="2:13">
      <c r="B223" s="205"/>
      <c r="C223" s="141"/>
      <c r="D223" s="141"/>
      <c r="E223" s="141"/>
      <c r="F223" s="141"/>
      <c r="G223" s="143"/>
      <c r="H223" s="154"/>
      <c r="I223" s="154"/>
      <c r="J223" s="154"/>
      <c r="K223" s="154"/>
      <c r="L223" s="154"/>
      <c r="M223" s="154"/>
    </row>
    <row r="224" spans="2:13">
      <c r="B224" s="205"/>
      <c r="C224" s="141"/>
      <c r="D224" s="141"/>
      <c r="E224" s="141"/>
      <c r="F224" s="141"/>
      <c r="G224" s="143"/>
      <c r="H224" s="154"/>
      <c r="I224" s="154"/>
      <c r="J224" s="154"/>
      <c r="K224" s="154"/>
      <c r="L224" s="154"/>
      <c r="M224" s="154"/>
    </row>
    <row r="225" spans="2:13">
      <c r="B225" s="205"/>
      <c r="C225" s="141"/>
      <c r="D225" s="141"/>
      <c r="E225" s="141"/>
      <c r="F225" s="141"/>
      <c r="G225" s="143"/>
      <c r="H225" s="154"/>
      <c r="I225" s="154"/>
      <c r="J225" s="154"/>
      <c r="K225" s="154"/>
      <c r="L225" s="154"/>
      <c r="M225" s="154"/>
    </row>
    <row r="226" spans="2:13">
      <c r="B226" s="205"/>
      <c r="C226" s="141"/>
      <c r="D226" s="141"/>
      <c r="E226" s="141"/>
      <c r="F226" s="141"/>
      <c r="G226" s="143"/>
      <c r="H226" s="154"/>
      <c r="I226" s="154"/>
      <c r="J226" s="154"/>
      <c r="K226" s="154"/>
      <c r="L226" s="154"/>
      <c r="M226" s="154"/>
    </row>
    <row r="227" spans="2:13">
      <c r="B227" s="205"/>
      <c r="C227" s="141"/>
      <c r="D227" s="141"/>
      <c r="E227" s="141"/>
      <c r="F227" s="141"/>
      <c r="G227" s="143"/>
      <c r="H227" s="154"/>
      <c r="I227" s="154"/>
      <c r="J227" s="154"/>
      <c r="K227" s="154"/>
      <c r="L227" s="154"/>
      <c r="M227" s="154"/>
    </row>
    <row r="228" spans="2:13">
      <c r="B228" s="205"/>
      <c r="C228" s="141"/>
      <c r="D228" s="141"/>
      <c r="E228" s="141"/>
      <c r="F228" s="141"/>
      <c r="G228" s="143"/>
      <c r="H228" s="154"/>
      <c r="I228" s="154"/>
      <c r="J228" s="154"/>
      <c r="K228" s="154"/>
      <c r="L228" s="154"/>
      <c r="M228" s="154"/>
    </row>
    <row r="229" spans="2:13">
      <c r="B229" s="205"/>
      <c r="C229" s="141"/>
      <c r="D229" s="141"/>
      <c r="E229" s="141"/>
      <c r="F229" s="141"/>
      <c r="G229" s="143"/>
      <c r="H229" s="154"/>
      <c r="I229" s="154"/>
      <c r="J229" s="154"/>
      <c r="K229" s="154"/>
      <c r="L229" s="154"/>
      <c r="M229" s="154"/>
    </row>
    <row r="230" spans="2:13">
      <c r="B230" s="205"/>
      <c r="C230" s="141"/>
      <c r="D230" s="141"/>
      <c r="E230" s="141"/>
      <c r="F230" s="141"/>
      <c r="G230" s="143"/>
      <c r="H230" s="154"/>
      <c r="I230" s="154"/>
      <c r="J230" s="154"/>
      <c r="K230" s="154"/>
      <c r="L230" s="154"/>
      <c r="M230" s="154"/>
    </row>
    <row r="231" spans="2:13">
      <c r="B231" s="205"/>
      <c r="C231" s="141"/>
      <c r="D231" s="141"/>
      <c r="E231" s="141"/>
      <c r="F231" s="141"/>
      <c r="G231" s="143"/>
      <c r="H231" s="154"/>
      <c r="I231" s="154"/>
      <c r="J231" s="154"/>
      <c r="K231" s="154"/>
      <c r="L231" s="154"/>
      <c r="M231" s="154"/>
    </row>
    <row r="232" spans="2:13">
      <c r="B232" s="205"/>
      <c r="C232" s="141"/>
      <c r="D232" s="141"/>
      <c r="E232" s="141"/>
      <c r="F232" s="141"/>
      <c r="G232" s="143"/>
      <c r="H232" s="154"/>
      <c r="I232" s="154"/>
      <c r="J232" s="154"/>
      <c r="K232" s="154"/>
      <c r="L232" s="154"/>
      <c r="M232" s="154"/>
    </row>
    <row r="233" spans="2:13">
      <c r="B233" s="205"/>
      <c r="C233" s="141"/>
      <c r="D233" s="141"/>
      <c r="E233" s="141"/>
      <c r="F233" s="141"/>
      <c r="G233" s="143"/>
      <c r="H233" s="154"/>
      <c r="I233" s="154"/>
      <c r="J233" s="154"/>
      <c r="K233" s="154"/>
      <c r="L233" s="154"/>
      <c r="M233" s="154"/>
    </row>
    <row r="234" spans="2:13">
      <c r="B234" s="205"/>
      <c r="C234" s="141"/>
      <c r="D234" s="141"/>
      <c r="E234" s="141"/>
      <c r="F234" s="141"/>
      <c r="G234" s="143"/>
      <c r="H234" s="154"/>
      <c r="I234" s="154"/>
      <c r="J234" s="154"/>
      <c r="K234" s="154"/>
      <c r="L234" s="154"/>
      <c r="M234" s="154"/>
    </row>
    <row r="235" spans="2:13">
      <c r="B235" s="205"/>
      <c r="C235" s="141"/>
      <c r="D235" s="141"/>
      <c r="E235" s="141"/>
      <c r="F235" s="141"/>
      <c r="G235" s="143"/>
      <c r="H235" s="154"/>
      <c r="I235" s="154"/>
      <c r="J235" s="154"/>
      <c r="K235" s="154"/>
      <c r="L235" s="154"/>
      <c r="M235" s="154"/>
    </row>
    <row r="236" spans="2:13">
      <c r="B236" s="205"/>
      <c r="C236" s="141"/>
      <c r="D236" s="141"/>
      <c r="E236" s="141"/>
      <c r="F236" s="141"/>
      <c r="G236" s="143"/>
      <c r="H236" s="154"/>
      <c r="I236" s="154"/>
      <c r="J236" s="154"/>
      <c r="K236" s="154"/>
      <c r="L236" s="154"/>
      <c r="M236" s="154"/>
    </row>
    <row r="237" spans="2:13">
      <c r="B237" s="205"/>
      <c r="C237" s="141"/>
      <c r="D237" s="141"/>
      <c r="E237" s="141"/>
      <c r="F237" s="141"/>
      <c r="G237" s="143"/>
      <c r="H237" s="154"/>
      <c r="I237" s="154"/>
      <c r="J237" s="154"/>
      <c r="K237" s="154"/>
      <c r="L237" s="154"/>
      <c r="M237" s="154"/>
    </row>
    <row r="238" spans="2:13">
      <c r="B238" s="205"/>
      <c r="C238" s="141"/>
      <c r="D238" s="141"/>
      <c r="E238" s="141"/>
      <c r="F238" s="141"/>
      <c r="G238" s="143"/>
      <c r="H238" s="154"/>
      <c r="I238" s="154"/>
      <c r="J238" s="154"/>
      <c r="K238" s="154"/>
      <c r="L238" s="154"/>
      <c r="M238" s="154"/>
    </row>
    <row r="239" spans="2:13">
      <c r="B239" s="205"/>
      <c r="C239" s="141"/>
      <c r="D239" s="141"/>
      <c r="E239" s="141"/>
      <c r="F239" s="141"/>
      <c r="G239" s="143"/>
      <c r="H239" s="154"/>
      <c r="I239" s="154"/>
      <c r="J239" s="154"/>
      <c r="K239" s="154"/>
      <c r="L239" s="154"/>
      <c r="M239" s="154"/>
    </row>
    <row r="240" spans="2:13">
      <c r="B240" s="205"/>
      <c r="C240" s="141"/>
      <c r="D240" s="141"/>
      <c r="E240" s="141"/>
      <c r="F240" s="141"/>
      <c r="G240" s="143"/>
      <c r="H240" s="154"/>
      <c r="I240" s="154"/>
      <c r="J240" s="154"/>
      <c r="K240" s="154"/>
      <c r="L240" s="154"/>
      <c r="M240" s="154"/>
    </row>
    <row r="241" spans="2:13">
      <c r="B241" s="205"/>
      <c r="C241" s="141"/>
      <c r="D241" s="141"/>
      <c r="E241" s="141"/>
      <c r="F241" s="141"/>
      <c r="G241" s="143"/>
      <c r="H241" s="154"/>
      <c r="I241" s="154"/>
      <c r="J241" s="154"/>
      <c r="K241" s="154"/>
      <c r="L241" s="154"/>
      <c r="M241" s="154"/>
    </row>
    <row r="242" spans="2:13">
      <c r="B242" s="205"/>
      <c r="C242" s="141"/>
      <c r="D242" s="141"/>
      <c r="E242" s="141"/>
      <c r="F242" s="141"/>
      <c r="G242" s="143"/>
      <c r="H242" s="154"/>
      <c r="I242" s="154"/>
      <c r="J242" s="154"/>
      <c r="K242" s="154"/>
      <c r="L242" s="154"/>
      <c r="M242" s="154"/>
    </row>
    <row r="243" spans="2:13">
      <c r="B243" s="205"/>
      <c r="C243" s="141"/>
      <c r="D243" s="141"/>
      <c r="E243" s="141"/>
      <c r="F243" s="141"/>
      <c r="G243" s="143"/>
      <c r="H243" s="154"/>
      <c r="I243" s="154"/>
      <c r="J243" s="154"/>
      <c r="K243" s="154"/>
      <c r="L243" s="154"/>
      <c r="M243" s="154"/>
    </row>
    <row r="244" spans="2:13">
      <c r="B244" s="205"/>
      <c r="C244" s="141"/>
      <c r="D244" s="141"/>
      <c r="E244" s="141"/>
      <c r="F244" s="141"/>
      <c r="G244" s="143"/>
      <c r="H244" s="154"/>
      <c r="I244" s="154"/>
      <c r="J244" s="154"/>
      <c r="K244" s="154"/>
      <c r="L244" s="154"/>
      <c r="M244" s="154"/>
    </row>
    <row r="245" spans="2:13">
      <c r="B245" s="205"/>
      <c r="C245" s="141"/>
      <c r="D245" s="141"/>
      <c r="E245" s="141"/>
      <c r="F245" s="141"/>
      <c r="G245" s="143"/>
      <c r="H245" s="154"/>
      <c r="I245" s="154"/>
      <c r="J245" s="154"/>
      <c r="K245" s="154"/>
      <c r="L245" s="154"/>
      <c r="M245" s="154"/>
    </row>
    <row r="246" spans="2:13">
      <c r="B246" s="205"/>
      <c r="C246" s="141"/>
      <c r="D246" s="141"/>
      <c r="E246" s="141"/>
      <c r="F246" s="141"/>
      <c r="G246" s="143"/>
      <c r="H246" s="154"/>
      <c r="I246" s="154"/>
      <c r="J246" s="154"/>
      <c r="K246" s="154"/>
      <c r="L246" s="154"/>
      <c r="M246" s="154"/>
    </row>
    <row r="247" spans="2:13">
      <c r="B247" s="205"/>
      <c r="C247" s="141"/>
      <c r="D247" s="141"/>
      <c r="E247" s="141"/>
      <c r="F247" s="141"/>
      <c r="G247" s="143"/>
      <c r="H247" s="154"/>
      <c r="I247" s="154"/>
      <c r="J247" s="154"/>
      <c r="K247" s="154"/>
      <c r="L247" s="154"/>
      <c r="M247" s="154"/>
    </row>
    <row r="248" spans="2:13">
      <c r="B248" s="205"/>
      <c r="C248" s="141"/>
      <c r="D248" s="141"/>
      <c r="E248" s="141"/>
      <c r="F248" s="141"/>
      <c r="G248" s="143"/>
      <c r="H248" s="154"/>
      <c r="I248" s="154"/>
      <c r="J248" s="154"/>
      <c r="K248" s="154"/>
      <c r="L248" s="154"/>
      <c r="M248" s="154"/>
    </row>
    <row r="249" spans="2:13">
      <c r="B249" s="205"/>
      <c r="C249" s="141"/>
      <c r="D249" s="141"/>
      <c r="E249" s="141"/>
      <c r="F249" s="141"/>
      <c r="G249" s="143"/>
      <c r="H249" s="154"/>
      <c r="I249" s="154"/>
      <c r="J249" s="154"/>
      <c r="K249" s="154"/>
      <c r="L249" s="154"/>
      <c r="M249" s="154"/>
    </row>
    <row r="250" spans="2:13">
      <c r="B250" s="205"/>
      <c r="C250" s="141"/>
      <c r="D250" s="141"/>
      <c r="E250" s="141"/>
      <c r="F250" s="141"/>
      <c r="G250" s="143"/>
      <c r="H250" s="154"/>
      <c r="I250" s="154"/>
      <c r="J250" s="154"/>
      <c r="K250" s="154"/>
      <c r="L250" s="154"/>
      <c r="M250" s="154"/>
    </row>
    <row r="251" spans="2:13">
      <c r="B251" s="205"/>
      <c r="C251" s="141"/>
      <c r="D251" s="141"/>
      <c r="E251" s="141"/>
      <c r="F251" s="141"/>
      <c r="G251" s="143"/>
      <c r="H251" s="154"/>
      <c r="I251" s="154"/>
      <c r="J251" s="154"/>
      <c r="K251" s="154"/>
      <c r="L251" s="154"/>
      <c r="M251" s="154"/>
    </row>
    <row r="252" spans="2:13">
      <c r="B252" s="205"/>
      <c r="C252" s="141"/>
      <c r="D252" s="141"/>
      <c r="E252" s="141"/>
      <c r="F252" s="141"/>
      <c r="G252" s="143"/>
      <c r="H252" s="154"/>
      <c r="I252" s="154"/>
      <c r="J252" s="154"/>
      <c r="K252" s="154"/>
      <c r="L252" s="154"/>
      <c r="M252" s="154"/>
    </row>
  </sheetData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BCC2-F0C6-48DB-9176-B60F504468A9}">
  <dimension ref="A1:O24"/>
  <sheetViews>
    <sheetView topLeftCell="A4" workbookViewId="0">
      <selection activeCell="A12" sqref="A12:XFD23"/>
    </sheetView>
  </sheetViews>
  <sheetFormatPr defaultRowHeight="15"/>
  <cols>
    <col min="1" max="1" width="34" bestFit="1" customWidth="1"/>
    <col min="2" max="2" width="23.5703125" bestFit="1" customWidth="1"/>
    <col min="3" max="3" width="24.140625" bestFit="1" customWidth="1"/>
    <col min="4" max="4" width="22.28515625" bestFit="1" customWidth="1"/>
    <col min="5" max="5" width="13" bestFit="1" customWidth="1"/>
    <col min="6" max="6" width="16.140625" bestFit="1" customWidth="1"/>
    <col min="7" max="7" width="17.140625" bestFit="1" customWidth="1"/>
    <col min="8" max="8" width="16.140625" bestFit="1" customWidth="1"/>
    <col min="9" max="9" width="15.5703125" bestFit="1" customWidth="1"/>
    <col min="10" max="10" width="16.7109375" bestFit="1" customWidth="1"/>
  </cols>
  <sheetData>
    <row r="1" spans="1:15" ht="18.75">
      <c r="A1" s="132" t="s">
        <v>0</v>
      </c>
      <c r="B1" s="132" t="s">
        <v>126</v>
      </c>
      <c r="C1" s="132" t="s">
        <v>1</v>
      </c>
      <c r="D1" s="132" t="s">
        <v>14</v>
      </c>
      <c r="E1" s="132" t="s">
        <v>2</v>
      </c>
      <c r="F1" s="132" t="s">
        <v>127</v>
      </c>
      <c r="G1" s="132" t="s">
        <v>128</v>
      </c>
      <c r="H1" s="132" t="s">
        <v>129</v>
      </c>
      <c r="I1" s="132" t="s">
        <v>130</v>
      </c>
      <c r="J1" s="132" t="s">
        <v>131</v>
      </c>
    </row>
    <row r="2" spans="1:15" ht="18.75">
      <c r="A2" s="116" t="s">
        <v>114</v>
      </c>
      <c r="B2" s="116" t="s">
        <v>105</v>
      </c>
      <c r="C2" s="116" t="s">
        <v>104</v>
      </c>
      <c r="D2" s="116"/>
      <c r="E2" s="117">
        <v>45710</v>
      </c>
      <c r="F2" s="128">
        <v>360057.59</v>
      </c>
      <c r="G2" s="116"/>
      <c r="H2" s="116"/>
      <c r="I2" s="128">
        <v>-33159.1</v>
      </c>
      <c r="J2" s="116"/>
    </row>
    <row r="3" spans="1:15" ht="18.75">
      <c r="A3" s="116" t="s">
        <v>114</v>
      </c>
      <c r="B3" s="116" t="s">
        <v>105</v>
      </c>
      <c r="C3" s="116" t="s">
        <v>104</v>
      </c>
      <c r="D3" s="116"/>
      <c r="E3" s="117">
        <v>45710</v>
      </c>
      <c r="F3" s="128">
        <v>14922</v>
      </c>
      <c r="G3" s="116"/>
      <c r="H3" s="116"/>
      <c r="I3" s="116"/>
      <c r="J3" s="116"/>
    </row>
    <row r="4" spans="1:15" ht="18.75">
      <c r="A4" s="118" t="s">
        <v>114</v>
      </c>
      <c r="B4" s="118" t="s">
        <v>106</v>
      </c>
      <c r="C4" s="118" t="s">
        <v>104</v>
      </c>
      <c r="D4" s="118"/>
      <c r="E4" s="119">
        <v>45715</v>
      </c>
      <c r="F4" s="129">
        <v>-14667.04</v>
      </c>
      <c r="G4" s="118"/>
      <c r="H4" s="118"/>
      <c r="I4" s="129">
        <v>1421.5</v>
      </c>
      <c r="J4" s="118"/>
    </row>
    <row r="5" spans="1:15" ht="18.75">
      <c r="A5" s="118" t="s">
        <v>114</v>
      </c>
      <c r="B5" s="118" t="s">
        <v>107</v>
      </c>
      <c r="C5" s="118" t="s">
        <v>104</v>
      </c>
      <c r="D5" s="118"/>
      <c r="E5" s="119">
        <v>45715</v>
      </c>
      <c r="F5" s="129">
        <v>-16009.41</v>
      </c>
      <c r="G5" s="118"/>
      <c r="H5" s="118"/>
      <c r="I5" s="129">
        <v>1551.6</v>
      </c>
      <c r="J5" s="118"/>
    </row>
    <row r="6" spans="1:15" ht="18.75">
      <c r="A6" s="118" t="s">
        <v>114</v>
      </c>
      <c r="B6" s="118" t="s">
        <v>108</v>
      </c>
      <c r="C6" s="118" t="s">
        <v>104</v>
      </c>
      <c r="D6" s="118"/>
      <c r="E6" s="119">
        <v>45715</v>
      </c>
      <c r="F6" s="129">
        <v>-13224.58</v>
      </c>
      <c r="G6" s="118"/>
      <c r="H6" s="118"/>
      <c r="I6" s="129">
        <v>1281.7</v>
      </c>
      <c r="J6" s="118"/>
    </row>
    <row r="7" spans="1:15" ht="18.75">
      <c r="A7" s="116" t="s">
        <v>114</v>
      </c>
      <c r="B7" s="116" t="s">
        <v>110</v>
      </c>
      <c r="C7" s="116" t="s">
        <v>109</v>
      </c>
      <c r="D7" s="116">
        <v>14563243</v>
      </c>
      <c r="E7" s="117">
        <v>45710</v>
      </c>
      <c r="F7" s="128">
        <v>42938</v>
      </c>
      <c r="G7" s="116"/>
      <c r="H7" s="116"/>
      <c r="I7" s="128">
        <v>-4243.8</v>
      </c>
      <c r="J7" s="116"/>
    </row>
    <row r="8" spans="1:15" ht="18.75">
      <c r="A8" s="116" t="s">
        <v>114</v>
      </c>
      <c r="B8" s="116" t="s">
        <v>112</v>
      </c>
      <c r="C8" s="116" t="s">
        <v>111</v>
      </c>
      <c r="D8" s="116">
        <v>14563240</v>
      </c>
      <c r="E8" s="117">
        <v>45710</v>
      </c>
      <c r="F8" s="128">
        <v>54321.78</v>
      </c>
      <c r="G8" s="116"/>
      <c r="H8" s="116"/>
      <c r="I8" s="128">
        <v>-5216.3</v>
      </c>
      <c r="J8" s="116"/>
    </row>
    <row r="9" spans="1:15" ht="18.75">
      <c r="A9" s="116"/>
      <c r="B9" s="130"/>
      <c r="C9" s="116"/>
      <c r="D9" s="120" t="s">
        <v>113</v>
      </c>
      <c r="E9" s="120"/>
      <c r="F9" s="131">
        <v>428338.34</v>
      </c>
      <c r="G9" s="131">
        <v>-315458.87</v>
      </c>
      <c r="H9" s="131">
        <v>112879.47</v>
      </c>
      <c r="I9" s="131">
        <v>-38364.400000000001</v>
      </c>
      <c r="J9" s="131">
        <v>74515.070000000007</v>
      </c>
    </row>
    <row r="12" spans="1:15" s="125" customFormat="1" ht="18.75">
      <c r="A12" s="127" t="s">
        <v>119</v>
      </c>
      <c r="B12" s="122"/>
      <c r="C12" s="122" t="s">
        <v>120</v>
      </c>
      <c r="D12" s="122">
        <v>14717763</v>
      </c>
      <c r="E12" s="123">
        <v>45745</v>
      </c>
      <c r="F12" s="121">
        <v>12677</v>
      </c>
      <c r="G12" s="121"/>
      <c r="H12" s="121">
        <f>SUM(F12:G12)</f>
        <v>12677</v>
      </c>
      <c r="I12" s="121"/>
      <c r="J12" s="121"/>
      <c r="K12" s="121">
        <v>-1267.7</v>
      </c>
      <c r="L12" s="121">
        <f>SUM(H12:K12)</f>
        <v>11409.3</v>
      </c>
      <c r="M12" s="124"/>
      <c r="N12" s="124" t="s">
        <v>124</v>
      </c>
      <c r="O12" s="124"/>
    </row>
    <row r="13" spans="1:15" s="125" customFormat="1" ht="18.75">
      <c r="A13" s="122"/>
      <c r="B13" s="122"/>
      <c r="C13" s="122"/>
      <c r="D13" s="122"/>
      <c r="E13" s="122"/>
      <c r="F13" s="121"/>
      <c r="G13" s="121"/>
      <c r="H13" s="121"/>
      <c r="I13" s="121"/>
      <c r="J13" s="121"/>
      <c r="K13" s="121"/>
      <c r="L13" s="121"/>
      <c r="M13" s="124"/>
      <c r="N13" s="124"/>
      <c r="O13" s="124"/>
    </row>
    <row r="14" spans="1:15" s="125" customFormat="1" ht="18.75">
      <c r="A14" s="126" t="s">
        <v>121</v>
      </c>
      <c r="B14" s="122"/>
      <c r="C14" s="122" t="s">
        <v>122</v>
      </c>
      <c r="D14" s="122">
        <v>14718193</v>
      </c>
      <c r="E14" s="123">
        <v>45646</v>
      </c>
      <c r="F14" s="121">
        <v>7991.88</v>
      </c>
      <c r="G14" s="121"/>
      <c r="H14" s="121">
        <f>SUM(F14:G14)</f>
        <v>7991.88</v>
      </c>
      <c r="I14" s="121"/>
      <c r="J14" s="121"/>
      <c r="K14" s="121">
        <v>-799.19</v>
      </c>
      <c r="L14" s="121"/>
      <c r="M14" s="124"/>
      <c r="N14" s="124"/>
      <c r="O14" s="124"/>
    </row>
    <row r="15" spans="1:15" s="125" customFormat="1" ht="18.75">
      <c r="A15" s="126" t="s">
        <v>121</v>
      </c>
      <c r="B15" s="122"/>
      <c r="C15" s="122" t="s">
        <v>122</v>
      </c>
      <c r="D15" s="122">
        <v>14718184</v>
      </c>
      <c r="E15" s="123">
        <v>45773</v>
      </c>
      <c r="F15" s="121">
        <v>-7447.76</v>
      </c>
      <c r="G15" s="121"/>
      <c r="H15" s="121">
        <f>SUM(F15:G15)</f>
        <v>-7447.76</v>
      </c>
      <c r="I15" s="121"/>
      <c r="J15" s="121"/>
      <c r="K15" s="121">
        <v>744.78</v>
      </c>
      <c r="L15" s="121"/>
      <c r="M15" s="124"/>
      <c r="N15" s="124"/>
      <c r="O15" s="124"/>
    </row>
    <row r="16" spans="1:15" s="125" customFormat="1" ht="18.75">
      <c r="A16" s="122"/>
      <c r="B16" s="122"/>
      <c r="C16" s="122"/>
      <c r="D16" s="122"/>
      <c r="E16" s="122"/>
      <c r="F16" s="121"/>
      <c r="G16" s="121"/>
      <c r="H16" s="121">
        <f>SUM(H14:H15)</f>
        <v>544.11999999999989</v>
      </c>
      <c r="I16" s="121"/>
      <c r="J16" s="121"/>
      <c r="K16" s="121">
        <f>SUM(K14:K15)</f>
        <v>-54.410000000000082</v>
      </c>
      <c r="L16" s="121">
        <f>SUM(H16:K16)</f>
        <v>489.70999999999981</v>
      </c>
      <c r="M16" s="124"/>
      <c r="N16" s="124"/>
      <c r="O16" s="124"/>
    </row>
    <row r="18" spans="1:15" s="86" customFormat="1" ht="18.75">
      <c r="A18" s="122" t="s">
        <v>116</v>
      </c>
      <c r="B18" s="122"/>
      <c r="C18" s="122" t="s">
        <v>54</v>
      </c>
      <c r="D18" s="122">
        <v>14549243</v>
      </c>
      <c r="E18" s="123">
        <v>45919</v>
      </c>
      <c r="F18" s="121">
        <v>298</v>
      </c>
      <c r="G18" s="121">
        <v>9.48</v>
      </c>
      <c r="H18" s="121">
        <f>SUM(F18:G18)</f>
        <v>307.48</v>
      </c>
      <c r="I18" s="121"/>
      <c r="J18" s="121"/>
      <c r="K18" s="121">
        <v>-29.8</v>
      </c>
      <c r="L18" s="121">
        <f>SUM(H18:K18)</f>
        <v>277.68</v>
      </c>
      <c r="M18" s="87"/>
      <c r="N18" s="81"/>
      <c r="O18" s="81"/>
    </row>
    <row r="19" spans="1:15" s="86" customFormat="1" ht="18.75">
      <c r="A19" s="122"/>
      <c r="B19" s="122"/>
      <c r="C19" s="122"/>
      <c r="D19" s="122"/>
      <c r="E19" s="122"/>
      <c r="F19" s="121"/>
      <c r="G19" s="121"/>
      <c r="H19" s="121"/>
      <c r="I19" s="121"/>
      <c r="J19" s="121"/>
      <c r="K19" s="121"/>
      <c r="L19" s="121"/>
      <c r="M19" s="81"/>
      <c r="N19" s="81"/>
      <c r="O19" s="81"/>
    </row>
    <row r="20" spans="1:15" s="86" customFormat="1" ht="18.75">
      <c r="A20" s="122" t="s">
        <v>117</v>
      </c>
      <c r="B20" s="122"/>
      <c r="C20" s="122" t="s">
        <v>24</v>
      </c>
      <c r="D20" s="122">
        <v>14636082</v>
      </c>
      <c r="E20" s="123">
        <v>45747</v>
      </c>
      <c r="F20" s="121">
        <v>2194</v>
      </c>
      <c r="G20" s="121">
        <f>69.77</f>
        <v>69.77</v>
      </c>
      <c r="H20" s="121">
        <f>SUM(F20:G20)</f>
        <v>2263.77</v>
      </c>
      <c r="I20" s="121"/>
      <c r="J20" s="121"/>
      <c r="K20" s="121">
        <v>-186.49</v>
      </c>
      <c r="L20" s="121">
        <f>SUM(H20:K20)</f>
        <v>2077.2799999999997</v>
      </c>
      <c r="M20" s="81"/>
      <c r="N20" s="81" t="s">
        <v>118</v>
      </c>
      <c r="O20" s="81"/>
    </row>
    <row r="21" spans="1:15" s="86" customFormat="1" ht="18.75">
      <c r="A21" s="122" t="s">
        <v>117</v>
      </c>
      <c r="B21" s="122"/>
      <c r="C21" s="122" t="s">
        <v>24</v>
      </c>
      <c r="D21" s="122">
        <v>14636246</v>
      </c>
      <c r="E21" s="123">
        <v>45747</v>
      </c>
      <c r="F21" s="121">
        <v>2151</v>
      </c>
      <c r="G21" s="121">
        <v>68.400000000000006</v>
      </c>
      <c r="H21" s="121">
        <f>SUM(F21:G21)</f>
        <v>2219.4</v>
      </c>
      <c r="I21" s="121"/>
      <c r="J21" s="121"/>
      <c r="K21" s="121">
        <v>-182.84</v>
      </c>
      <c r="L21" s="121">
        <f>SUM(H21:K21)</f>
        <v>2036.5600000000002</v>
      </c>
      <c r="M21" s="81"/>
      <c r="N21" s="81" t="s">
        <v>118</v>
      </c>
      <c r="O21" s="81"/>
    </row>
    <row r="22" spans="1:15" s="86" customFormat="1" ht="18.75">
      <c r="A22" s="122" t="s">
        <v>117</v>
      </c>
      <c r="B22" s="122"/>
      <c r="C22" s="122" t="s">
        <v>24</v>
      </c>
      <c r="D22" s="122">
        <v>14647770</v>
      </c>
      <c r="E22" s="123">
        <v>45749</v>
      </c>
      <c r="F22" s="121">
        <v>1947</v>
      </c>
      <c r="G22" s="121">
        <v>61.91</v>
      </c>
      <c r="H22" s="121">
        <f>SUM(F22:G22)</f>
        <v>2008.91</v>
      </c>
      <c r="I22" s="121"/>
      <c r="J22" s="121"/>
      <c r="K22" s="121">
        <v>-165.5</v>
      </c>
      <c r="L22" s="121">
        <f>SUM(H22:K22)</f>
        <v>1843.41</v>
      </c>
      <c r="M22" s="81"/>
      <c r="N22" s="81" t="s">
        <v>118</v>
      </c>
      <c r="O22" s="81"/>
    </row>
    <row r="23" spans="1:15" s="86" customFormat="1" ht="18.75">
      <c r="A23" s="122"/>
      <c r="B23" s="122"/>
      <c r="C23" s="122"/>
      <c r="D23" s="122"/>
      <c r="E23" s="122"/>
      <c r="F23" s="121"/>
      <c r="G23" s="121"/>
      <c r="H23" s="121"/>
      <c r="I23" s="121"/>
      <c r="J23" s="121"/>
      <c r="K23" s="121"/>
      <c r="L23" s="121"/>
      <c r="M23" s="81"/>
      <c r="N23" s="81"/>
      <c r="O23" s="81"/>
    </row>
    <row r="24" spans="1:15" s="86" customFormat="1" ht="18.75">
      <c r="A24" s="122"/>
      <c r="B24" s="122"/>
      <c r="C24" s="122"/>
      <c r="D24" s="122"/>
      <c r="E24" s="122"/>
      <c r="F24" s="121"/>
      <c r="G24" s="121"/>
      <c r="H24" s="121"/>
      <c r="I24" s="121"/>
      <c r="J24" s="121"/>
      <c r="K24" s="121"/>
      <c r="L24" s="121"/>
      <c r="M24" s="81"/>
      <c r="N24" s="81"/>
      <c r="O24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143D-F980-4A32-8BCD-9141C3FEA62C}">
  <dimension ref="D2:S115"/>
  <sheetViews>
    <sheetView topLeftCell="A58" workbookViewId="0">
      <selection activeCell="L10" sqref="L10"/>
    </sheetView>
  </sheetViews>
  <sheetFormatPr defaultRowHeight="15"/>
  <cols>
    <col min="5" max="5" width="9.7109375" bestFit="1" customWidth="1"/>
    <col min="6" max="6" width="12.28515625" bestFit="1" customWidth="1"/>
    <col min="7" max="7" width="12" style="39" bestFit="1" customWidth="1"/>
    <col min="8" max="8" width="12.28515625" style="111" bestFit="1" customWidth="1"/>
    <col min="9" max="9" width="12.5703125" style="39" bestFit="1" customWidth="1"/>
    <col min="10" max="10" width="27.7109375" style="39" bestFit="1" customWidth="1"/>
    <col min="11" max="11" width="11.5703125" bestFit="1" customWidth="1"/>
    <col min="12" max="12" width="31.42578125" bestFit="1" customWidth="1"/>
    <col min="13" max="13" width="41.7109375" bestFit="1" customWidth="1"/>
    <col min="14" max="14" width="11.5703125" bestFit="1" customWidth="1"/>
    <col min="15" max="17" width="10.5703125" bestFit="1" customWidth="1"/>
    <col min="18" max="18" width="11.5703125" bestFit="1" customWidth="1"/>
    <col min="19" max="19" width="22.28515625" bestFit="1" customWidth="1"/>
  </cols>
  <sheetData>
    <row r="2" spans="8:9">
      <c r="H2" s="111" t="s">
        <v>78</v>
      </c>
      <c r="I2" s="39">
        <v>2022.86</v>
      </c>
    </row>
    <row r="3" spans="8:9">
      <c r="H3" s="111" t="s">
        <v>85</v>
      </c>
      <c r="I3" s="39">
        <v>480.8</v>
      </c>
    </row>
    <row r="4" spans="8:9">
      <c r="H4" s="111" t="s">
        <v>86</v>
      </c>
      <c r="I4" s="39">
        <v>1086.3499999999999</v>
      </c>
    </row>
    <row r="5" spans="8:9">
      <c r="H5" s="111" t="s">
        <v>87</v>
      </c>
      <c r="I5" s="39">
        <v>1977.1</v>
      </c>
    </row>
    <row r="6" spans="8:9">
      <c r="H6" s="111" t="s">
        <v>87</v>
      </c>
      <c r="I6" s="39">
        <v>200</v>
      </c>
    </row>
    <row r="7" spans="8:9">
      <c r="H7" s="111" t="s">
        <v>77</v>
      </c>
      <c r="I7" s="39">
        <v>1000</v>
      </c>
    </row>
    <row r="8" spans="8:9">
      <c r="H8" s="111" t="s">
        <v>77</v>
      </c>
      <c r="I8" s="39">
        <v>1100</v>
      </c>
    </row>
    <row r="9" spans="8:9">
      <c r="H9" s="111" t="s">
        <v>77</v>
      </c>
      <c r="I9" s="39">
        <v>499.5</v>
      </c>
    </row>
    <row r="10" spans="8:9">
      <c r="I10" s="39">
        <v>275</v>
      </c>
    </row>
    <row r="11" spans="8:9">
      <c r="I11" s="39">
        <v>1470</v>
      </c>
    </row>
    <row r="12" spans="8:9">
      <c r="I12" s="39">
        <v>1050</v>
      </c>
    </row>
    <row r="13" spans="8:9">
      <c r="I13" s="39">
        <v>4168.57</v>
      </c>
    </row>
    <row r="14" spans="8:9">
      <c r="I14" s="39">
        <v>750</v>
      </c>
    </row>
    <row r="15" spans="8:9">
      <c r="I15" s="39">
        <v>1606.21</v>
      </c>
    </row>
    <row r="16" spans="8:9">
      <c r="I16" s="39">
        <v>2232.3000000000002</v>
      </c>
    </row>
    <row r="17" spans="6:11">
      <c r="I17" s="39">
        <v>2.56</v>
      </c>
    </row>
    <row r="18" spans="6:11">
      <c r="I18" s="39">
        <v>1141.4000000000001</v>
      </c>
    </row>
    <row r="19" spans="6:11">
      <c r="I19" s="39">
        <v>110.02</v>
      </c>
    </row>
    <row r="20" spans="6:11">
      <c r="H20" s="111" t="s">
        <v>77</v>
      </c>
      <c r="I20" s="39">
        <v>2940</v>
      </c>
    </row>
    <row r="21" spans="6:11">
      <c r="I21" s="39">
        <v>674.5</v>
      </c>
    </row>
    <row r="22" spans="6:11">
      <c r="I22" s="39">
        <v>41.4</v>
      </c>
    </row>
    <row r="23" spans="6:11">
      <c r="I23" s="39">
        <v>2170</v>
      </c>
    </row>
    <row r="24" spans="6:11">
      <c r="I24" s="39">
        <v>200</v>
      </c>
    </row>
    <row r="25" spans="6:11">
      <c r="I25" s="39">
        <v>4685.04</v>
      </c>
    </row>
    <row r="26" spans="6:11" s="103" customFormat="1" ht="28.5">
      <c r="G26" s="102" t="s">
        <v>76</v>
      </c>
      <c r="H26" s="107"/>
      <c r="I26" s="102">
        <f>SUM(I1:I25)</f>
        <v>31883.610000000004</v>
      </c>
      <c r="J26" s="110">
        <f>SUM(I26)</f>
        <v>31883.610000000004</v>
      </c>
    </row>
    <row r="27" spans="6:11">
      <c r="F27" s="22">
        <f>H27+I7+I8+I9+I20</f>
        <v>-13296.869999999999</v>
      </c>
      <c r="G27" s="39" t="s">
        <v>77</v>
      </c>
      <c r="H27" s="111">
        <v>-18836.37</v>
      </c>
      <c r="I27" s="39">
        <v>4685.04</v>
      </c>
      <c r="J27" s="39">
        <v>161.6</v>
      </c>
      <c r="K27" s="39">
        <v>1544.87</v>
      </c>
    </row>
    <row r="28" spans="6:11">
      <c r="H28" s="111">
        <v>-141.44999999999999</v>
      </c>
      <c r="I28" s="39">
        <v>607.6</v>
      </c>
      <c r="J28" s="39">
        <v>76</v>
      </c>
      <c r="K28" s="39">
        <v>3559.65</v>
      </c>
    </row>
    <row r="29" spans="6:11">
      <c r="H29" s="111">
        <v>-1960</v>
      </c>
      <c r="I29" s="39">
        <v>9030.25</v>
      </c>
      <c r="J29" s="39">
        <v>1817.5</v>
      </c>
      <c r="K29" s="39">
        <v>3217.56</v>
      </c>
    </row>
    <row r="30" spans="6:11">
      <c r="H30" s="111">
        <v>-627.04999999999995</v>
      </c>
      <c r="I30" s="39">
        <v>1720</v>
      </c>
      <c r="J30" s="39">
        <v>80.150000000000006</v>
      </c>
      <c r="K30" s="39">
        <v>228</v>
      </c>
    </row>
    <row r="31" spans="6:11">
      <c r="H31" s="111">
        <v>-298.75</v>
      </c>
      <c r="I31" s="39">
        <v>541.36</v>
      </c>
      <c r="J31" s="39">
        <v>238.05</v>
      </c>
      <c r="K31" s="39">
        <v>9831.43</v>
      </c>
    </row>
    <row r="32" spans="6:11">
      <c r="H32" s="111">
        <v>-919.79</v>
      </c>
      <c r="I32" s="39">
        <v>2060</v>
      </c>
      <c r="J32" s="39">
        <v>3258.04</v>
      </c>
      <c r="K32" s="39">
        <v>200</v>
      </c>
    </row>
    <row r="33" spans="7:19">
      <c r="H33" s="111">
        <v>-347.59</v>
      </c>
      <c r="I33" s="39">
        <v>3520</v>
      </c>
      <c r="J33" s="39">
        <v>201.99</v>
      </c>
      <c r="K33" s="39">
        <v>2.5</v>
      </c>
    </row>
    <row r="34" spans="7:19">
      <c r="H34" s="111">
        <v>-28099.39</v>
      </c>
      <c r="I34" s="39">
        <v>40</v>
      </c>
      <c r="J34" s="39">
        <v>841.7</v>
      </c>
      <c r="K34" s="39">
        <v>80</v>
      </c>
    </row>
    <row r="35" spans="7:19">
      <c r="H35" s="111">
        <v>-45.27</v>
      </c>
      <c r="I35" s="39">
        <v>10</v>
      </c>
      <c r="J35" s="39">
        <v>1680.08</v>
      </c>
      <c r="K35" s="39">
        <v>2800.14</v>
      </c>
    </row>
    <row r="36" spans="7:19">
      <c r="H36" s="111">
        <v>-4148.3100000000004</v>
      </c>
      <c r="I36" s="39">
        <v>1072.07</v>
      </c>
      <c r="J36" s="39">
        <v>70.900000000000006</v>
      </c>
      <c r="K36" s="39">
        <v>522.72</v>
      </c>
    </row>
    <row r="37" spans="7:19">
      <c r="H37" s="111">
        <v>-3005.97</v>
      </c>
      <c r="I37" s="39">
        <v>315.5</v>
      </c>
      <c r="J37" s="39">
        <v>1775</v>
      </c>
      <c r="K37" s="39">
        <v>2674.39</v>
      </c>
    </row>
    <row r="38" spans="7:19">
      <c r="H38" s="111">
        <v>-3156.75</v>
      </c>
      <c r="I38" s="39">
        <v>162.25</v>
      </c>
      <c r="J38" s="39">
        <v>2339.1</v>
      </c>
    </row>
    <row r="39" spans="7:19" s="103" customFormat="1" ht="28.5">
      <c r="G39" s="102" t="s">
        <v>74</v>
      </c>
      <c r="H39" s="107">
        <f>SUM(H27:H38)</f>
        <v>-61586.689999999995</v>
      </c>
      <c r="I39" s="102">
        <f>SUM(I27:I38)</f>
        <v>23764.07</v>
      </c>
      <c r="J39" s="102">
        <f>SUM(J27:J38)</f>
        <v>12540.11</v>
      </c>
      <c r="K39" s="104">
        <f>SUM(K27:K38)</f>
        <v>24661.260000000002</v>
      </c>
      <c r="L39" s="104">
        <f>SUM(I39:K39)</f>
        <v>60965.440000000002</v>
      </c>
      <c r="M39" s="106">
        <f>H39+L39</f>
        <v>-621.24999999999272</v>
      </c>
    </row>
    <row r="40" spans="7:19">
      <c r="H40" s="111">
        <v>-1276</v>
      </c>
      <c r="I40" s="39">
        <v>323.39999999999998</v>
      </c>
      <c r="J40" s="39">
        <v>65.650000000000006</v>
      </c>
      <c r="K40" s="39">
        <v>1160</v>
      </c>
      <c r="L40" s="39">
        <v>125</v>
      </c>
      <c r="M40" s="39">
        <v>43.4</v>
      </c>
      <c r="N40" s="39">
        <v>304.14999999999998</v>
      </c>
      <c r="O40" s="39">
        <v>1195.75</v>
      </c>
      <c r="P40" s="39">
        <v>35.15</v>
      </c>
      <c r="Q40" s="39">
        <v>15.1</v>
      </c>
    </row>
    <row r="41" spans="7:19">
      <c r="H41" s="111">
        <v>-3036.34</v>
      </c>
      <c r="I41" s="39">
        <v>163.13</v>
      </c>
      <c r="J41" s="39">
        <v>137.1</v>
      </c>
      <c r="K41" s="39">
        <v>1630.76</v>
      </c>
      <c r="L41" s="39">
        <v>30</v>
      </c>
      <c r="M41" s="39">
        <v>12.51</v>
      </c>
      <c r="N41" s="39">
        <v>357.15</v>
      </c>
      <c r="O41" s="39">
        <v>733.7</v>
      </c>
      <c r="P41" s="39">
        <v>74.06</v>
      </c>
      <c r="Q41" s="39">
        <v>3.46</v>
      </c>
    </row>
    <row r="42" spans="7:19">
      <c r="H42" s="111">
        <v>-23.02</v>
      </c>
      <c r="I42" s="39">
        <v>532.45000000000005</v>
      </c>
      <c r="J42" s="39">
        <v>45.35</v>
      </c>
      <c r="K42" s="39">
        <v>2002.5</v>
      </c>
      <c r="L42" s="39">
        <v>165</v>
      </c>
      <c r="M42" s="39">
        <v>760</v>
      </c>
      <c r="N42" s="39">
        <v>36369.31</v>
      </c>
      <c r="O42" s="39">
        <v>479.04</v>
      </c>
      <c r="P42" s="39">
        <v>7.41</v>
      </c>
      <c r="Q42" s="39">
        <v>2240.8000000000002</v>
      </c>
    </row>
    <row r="43" spans="7:19">
      <c r="H43" s="111">
        <v>-19219.580000000002</v>
      </c>
      <c r="I43" s="39">
        <v>1536.6</v>
      </c>
      <c r="J43" s="39">
        <v>835.9</v>
      </c>
      <c r="K43" s="39">
        <v>233.5</v>
      </c>
      <c r="L43" s="39">
        <v>25</v>
      </c>
      <c r="M43" s="39">
        <v>100</v>
      </c>
      <c r="N43" s="39">
        <v>2.82</v>
      </c>
      <c r="O43" s="39">
        <v>183</v>
      </c>
      <c r="P43" s="39">
        <v>2592.56</v>
      </c>
    </row>
    <row r="44" spans="7:19" s="103" customFormat="1" ht="26.25">
      <c r="G44" s="102" t="s">
        <v>75</v>
      </c>
      <c r="H44" s="107">
        <f t="shared" ref="H44:Q44" si="0">SUM(H40:H43)</f>
        <v>-23554.940000000002</v>
      </c>
      <c r="I44" s="102">
        <f t="shared" si="0"/>
        <v>2555.58</v>
      </c>
      <c r="J44" s="102">
        <f t="shared" si="0"/>
        <v>1084</v>
      </c>
      <c r="K44" s="104">
        <f t="shared" si="0"/>
        <v>5026.76</v>
      </c>
      <c r="L44" s="104">
        <f t="shared" si="0"/>
        <v>345</v>
      </c>
      <c r="M44" s="104">
        <f t="shared" si="0"/>
        <v>915.91</v>
      </c>
      <c r="N44" s="104">
        <f t="shared" si="0"/>
        <v>37033.43</v>
      </c>
      <c r="O44" s="104">
        <f t="shared" si="0"/>
        <v>2591.4900000000002</v>
      </c>
      <c r="P44" s="104">
        <f t="shared" si="0"/>
        <v>2709.18</v>
      </c>
      <c r="Q44" s="104">
        <f t="shared" si="0"/>
        <v>2259.36</v>
      </c>
      <c r="R44" s="104">
        <f>SUM(I44:Q44)</f>
        <v>54520.71</v>
      </c>
      <c r="S44" s="105">
        <f>H44+R44</f>
        <v>30965.769999999997</v>
      </c>
    </row>
    <row r="45" spans="7:19">
      <c r="H45" s="111">
        <v>-1279.9000000000001</v>
      </c>
      <c r="I45" s="39">
        <v>1498.3</v>
      </c>
      <c r="J45" s="39">
        <v>1.02</v>
      </c>
      <c r="O45" s="39"/>
    </row>
    <row r="46" spans="7:19">
      <c r="H46" s="111">
        <v>-987.87</v>
      </c>
      <c r="I46" s="39">
        <v>13150.09</v>
      </c>
    </row>
    <row r="47" spans="7:19">
      <c r="H47" s="111">
        <v>-2422.04</v>
      </c>
      <c r="I47" s="39">
        <v>364.28</v>
      </c>
    </row>
    <row r="48" spans="7:19" s="103" customFormat="1" ht="26.25">
      <c r="G48" s="102" t="s">
        <v>73</v>
      </c>
      <c r="H48" s="107">
        <f>SUM(H45:H47)</f>
        <v>-4689.8099999999995</v>
      </c>
      <c r="I48" s="102">
        <f>SUM(I45:I47)</f>
        <v>15012.67</v>
      </c>
      <c r="J48" s="102">
        <f>SUM(J45:J47)</f>
        <v>1.02</v>
      </c>
      <c r="K48" s="104">
        <f>SUM(I48:J48)</f>
        <v>15013.69</v>
      </c>
      <c r="L48" s="105">
        <f>H48+K48</f>
        <v>10323.880000000001</v>
      </c>
    </row>
    <row r="49" spans="7:10">
      <c r="H49" s="111">
        <v>-102.61</v>
      </c>
      <c r="I49" s="39">
        <f>32.27+55383.7</f>
        <v>55415.969999999994</v>
      </c>
      <c r="J49" s="101"/>
    </row>
    <row r="50" spans="7:10" s="103" customFormat="1" ht="28.5">
      <c r="G50" s="102" t="s">
        <v>72</v>
      </c>
      <c r="H50" s="107">
        <f>SUM(H49)</f>
        <v>-102.61</v>
      </c>
      <c r="I50" s="102">
        <f>SUM(I49)</f>
        <v>55415.969999999994</v>
      </c>
      <c r="J50" s="110">
        <f>SUM(H50:I50)</f>
        <v>55313.359999999993</v>
      </c>
    </row>
    <row r="51" spans="7:10">
      <c r="H51" s="111">
        <v>-62.5</v>
      </c>
      <c r="I51" s="39">
        <v>2195.4499999999998</v>
      </c>
    </row>
    <row r="52" spans="7:10">
      <c r="H52" s="111">
        <v>-31.49</v>
      </c>
      <c r="I52" s="39">
        <f>70.38+65.45+569.6+0</f>
        <v>705.43000000000006</v>
      </c>
    </row>
    <row r="53" spans="7:10" s="103" customFormat="1" ht="31.5">
      <c r="G53" s="102" t="s">
        <v>71</v>
      </c>
      <c r="H53" s="107">
        <f>SUM(H51:H52)</f>
        <v>-93.99</v>
      </c>
      <c r="I53" s="102">
        <f>SUM(I51:I52)</f>
        <v>2900.88</v>
      </c>
      <c r="J53" s="109">
        <f>SUM(H53:I53)</f>
        <v>2806.8900000000003</v>
      </c>
    </row>
    <row r="54" spans="7:10">
      <c r="H54" s="111">
        <v>-240.21</v>
      </c>
      <c r="I54" s="39">
        <v>7.96</v>
      </c>
    </row>
    <row r="55" spans="7:10">
      <c r="H55" s="111">
        <v>-581.26</v>
      </c>
      <c r="I55" s="39">
        <v>0.95</v>
      </c>
    </row>
    <row r="56" spans="7:10">
      <c r="H56" s="111">
        <v>-0.41</v>
      </c>
    </row>
    <row r="57" spans="7:10">
      <c r="H57" s="111">
        <v>-481.8</v>
      </c>
    </row>
    <row r="58" spans="7:10">
      <c r="H58" s="111">
        <v>-1364.88</v>
      </c>
    </row>
    <row r="59" spans="7:10">
      <c r="H59" s="111">
        <v>-777.55</v>
      </c>
    </row>
    <row r="60" spans="7:10">
      <c r="H60" s="111">
        <v>-9.56</v>
      </c>
    </row>
    <row r="61" spans="7:10">
      <c r="H61" s="111">
        <v>-336.2</v>
      </c>
    </row>
    <row r="62" spans="7:10">
      <c r="H62" s="111">
        <v>-233.3</v>
      </c>
    </row>
    <row r="63" spans="7:10">
      <c r="H63" s="111">
        <v>-9.77</v>
      </c>
    </row>
    <row r="64" spans="7:10">
      <c r="H64" s="111">
        <v>-2.0499999999999998</v>
      </c>
    </row>
    <row r="65" spans="7:10">
      <c r="H65" s="111">
        <v>-129.9</v>
      </c>
    </row>
    <row r="66" spans="7:10">
      <c r="H66" s="111">
        <v>-1.21</v>
      </c>
    </row>
    <row r="67" spans="7:10">
      <c r="H67" s="111">
        <v>-1.65</v>
      </c>
    </row>
    <row r="68" spans="7:10">
      <c r="H68" s="111">
        <v>-2.23</v>
      </c>
    </row>
    <row r="69" spans="7:10">
      <c r="H69" s="111">
        <v>-3.63</v>
      </c>
    </row>
    <row r="70" spans="7:10">
      <c r="H70" s="111">
        <v>-22.65</v>
      </c>
    </row>
    <row r="71" spans="7:10">
      <c r="H71" s="111">
        <v>-44.19</v>
      </c>
    </row>
    <row r="72" spans="7:10">
      <c r="H72" s="111">
        <v>-23.54</v>
      </c>
    </row>
    <row r="73" spans="7:10">
      <c r="H73" s="111">
        <v>-40.049999999999997</v>
      </c>
    </row>
    <row r="74" spans="7:10" s="103" customFormat="1" ht="28.5">
      <c r="G74" s="102" t="s">
        <v>70</v>
      </c>
      <c r="H74" s="107">
        <f>SUM(H54:H73)</f>
        <v>-4306.0399999999991</v>
      </c>
      <c r="I74" s="102">
        <f>SUM(I54:I73)</f>
        <v>8.91</v>
      </c>
      <c r="J74" s="108">
        <f>SUM(H74:I74)</f>
        <v>-4297.1299999999992</v>
      </c>
    </row>
    <row r="75" spans="7:10">
      <c r="H75" s="111">
        <v>-0.1</v>
      </c>
      <c r="I75" s="39">
        <v>1735.54</v>
      </c>
    </row>
    <row r="76" spans="7:10">
      <c r="H76" s="111">
        <v>-12.52</v>
      </c>
      <c r="I76" s="39">
        <v>562.74</v>
      </c>
    </row>
    <row r="77" spans="7:10">
      <c r="H77" s="111">
        <v>-2.0499999999999998</v>
      </c>
      <c r="I77" s="39">
        <v>42.79</v>
      </c>
    </row>
    <row r="78" spans="7:10">
      <c r="H78" s="111">
        <v>-9.17</v>
      </c>
      <c r="I78" s="39">
        <v>161.71</v>
      </c>
    </row>
    <row r="79" spans="7:10">
      <c r="H79" s="111">
        <v>-22.19</v>
      </c>
      <c r="I79" s="39">
        <v>5.54</v>
      </c>
    </row>
    <row r="80" spans="7:10">
      <c r="H80" s="111">
        <v>-31.91</v>
      </c>
      <c r="I80" s="39">
        <v>46.28</v>
      </c>
    </row>
    <row r="81" spans="7:10">
      <c r="H81" s="111">
        <v>4.57</v>
      </c>
      <c r="I81" s="39">
        <v>9.01</v>
      </c>
    </row>
    <row r="82" spans="7:10">
      <c r="H82" s="111">
        <v>-4.3600000000000003</v>
      </c>
      <c r="I82" s="39">
        <v>3.62</v>
      </c>
    </row>
    <row r="83" spans="7:10">
      <c r="H83" s="111">
        <v>-2.0699999999999998</v>
      </c>
    </row>
    <row r="84" spans="7:10">
      <c r="H84" s="111">
        <v>-0.1</v>
      </c>
    </row>
    <row r="85" spans="7:10">
      <c r="H85" s="111">
        <v>-3.66</v>
      </c>
    </row>
    <row r="86" spans="7:10">
      <c r="H86" s="111">
        <v>-7.73</v>
      </c>
    </row>
    <row r="87" spans="7:10">
      <c r="H87" s="111">
        <v>-11.16</v>
      </c>
    </row>
    <row r="88" spans="7:10">
      <c r="H88" s="111">
        <v>-14.18</v>
      </c>
    </row>
    <row r="89" spans="7:10">
      <c r="H89" s="111">
        <v>-32.36</v>
      </c>
    </row>
    <row r="90" spans="7:10">
      <c r="H90" s="111">
        <v>-32.700000000000003</v>
      </c>
    </row>
    <row r="91" spans="7:10">
      <c r="H91" s="111">
        <v>-12.73</v>
      </c>
    </row>
    <row r="92" spans="7:10">
      <c r="H92" s="111">
        <v>-33.340000000000003</v>
      </c>
    </row>
    <row r="93" spans="7:10">
      <c r="H93" s="111">
        <v>-49.42</v>
      </c>
    </row>
    <row r="94" spans="7:10">
      <c r="H94" s="111">
        <v>-98.63</v>
      </c>
    </row>
    <row r="95" spans="7:10" s="103" customFormat="1" ht="31.5">
      <c r="G95" s="102" t="s">
        <v>69</v>
      </c>
      <c r="H95" s="107">
        <f>SUM(H75:H94)</f>
        <v>-375.81</v>
      </c>
      <c r="I95" s="102">
        <f>SUM(I75:I94)</f>
        <v>2567.23</v>
      </c>
      <c r="J95" s="109">
        <f>SUM(H95:I95)</f>
        <v>2191.42</v>
      </c>
    </row>
    <row r="96" spans="7:10">
      <c r="H96" s="111">
        <v>-10.14</v>
      </c>
      <c r="I96" s="39">
        <v>150.22</v>
      </c>
      <c r="J96" s="39" t="s">
        <v>78</v>
      </c>
    </row>
    <row r="97" spans="4:10">
      <c r="H97" s="111">
        <v>-8.4</v>
      </c>
      <c r="I97" s="39">
        <v>4.17</v>
      </c>
    </row>
    <row r="98" spans="4:10">
      <c r="H98" s="111">
        <v>-0.36</v>
      </c>
      <c r="I98" s="39">
        <v>6.36</v>
      </c>
      <c r="J98" s="39" t="s">
        <v>80</v>
      </c>
    </row>
    <row r="99" spans="4:10">
      <c r="H99" s="111">
        <v>-0.25</v>
      </c>
      <c r="I99" s="39">
        <v>11.22</v>
      </c>
      <c r="J99" s="39" t="s">
        <v>78</v>
      </c>
    </row>
    <row r="100" spans="4:10">
      <c r="H100" s="111">
        <v>-0.23</v>
      </c>
    </row>
    <row r="101" spans="4:10">
      <c r="H101" s="111">
        <v>-0.84</v>
      </c>
    </row>
    <row r="102" spans="4:10">
      <c r="H102" s="111">
        <v>-6.99</v>
      </c>
    </row>
    <row r="103" spans="4:10">
      <c r="G103" s="39" t="s">
        <v>80</v>
      </c>
      <c r="H103" s="111">
        <v>-50.88</v>
      </c>
    </row>
    <row r="104" spans="4:10">
      <c r="H104" s="111">
        <v>-86.02</v>
      </c>
    </row>
    <row r="105" spans="4:10">
      <c r="G105" s="39" t="s">
        <v>84</v>
      </c>
      <c r="H105" s="111">
        <v>-5.78</v>
      </c>
    </row>
    <row r="106" spans="4:10">
      <c r="G106" s="39" t="s">
        <v>83</v>
      </c>
      <c r="H106" s="111">
        <v>-12.53</v>
      </c>
    </row>
    <row r="107" spans="4:10">
      <c r="G107" s="39" t="s">
        <v>78</v>
      </c>
      <c r="H107" s="111">
        <v>-238.34</v>
      </c>
    </row>
    <row r="108" spans="4:10">
      <c r="G108" s="39" t="s">
        <v>83</v>
      </c>
      <c r="H108" s="111">
        <v>-51.28</v>
      </c>
    </row>
    <row r="109" spans="4:10">
      <c r="G109" s="39" t="s">
        <v>78</v>
      </c>
      <c r="H109" s="111">
        <v>-24.6</v>
      </c>
    </row>
    <row r="110" spans="4:10">
      <c r="G110" s="39" t="s">
        <v>82</v>
      </c>
      <c r="H110" s="111">
        <v>-495.2</v>
      </c>
    </row>
    <row r="111" spans="4:10">
      <c r="D111" t="s">
        <v>81</v>
      </c>
      <c r="E111" s="22">
        <f>H103+H111+I98</f>
        <v>-230.76</v>
      </c>
      <c r="G111" s="39" t="s">
        <v>80</v>
      </c>
      <c r="H111" s="111">
        <v>-186.24</v>
      </c>
    </row>
    <row r="112" spans="4:10">
      <c r="D112" t="s">
        <v>79</v>
      </c>
      <c r="E112" s="22">
        <f>H112+H109+H107+H106+I96+I99</f>
        <v>-286.81999999999994</v>
      </c>
      <c r="G112" s="39" t="s">
        <v>78</v>
      </c>
      <c r="H112" s="111">
        <v>-172.79</v>
      </c>
    </row>
    <row r="113" spans="7:13" s="103" customFormat="1" ht="28.5">
      <c r="G113" s="102" t="s">
        <v>68</v>
      </c>
      <c r="H113" s="107">
        <f>SUM(H96:H112)</f>
        <v>-1350.87</v>
      </c>
      <c r="I113" s="102">
        <f>SUM(I96:I112)</f>
        <v>171.97</v>
      </c>
      <c r="J113" s="108">
        <f>SUM(H113:I113)</f>
        <v>-1178.8999999999999</v>
      </c>
    </row>
    <row r="114" spans="7:13">
      <c r="H114" s="111">
        <f>H113+H95+H74+H53+H50+H48+H44+H39</f>
        <v>-96060.76</v>
      </c>
      <c r="I114" s="39">
        <f>I113+I95+I74+I53+I50+K48+R44+L39+I26</f>
        <v>223448.41</v>
      </c>
      <c r="J114" s="39">
        <f>SUM(H114:I114)</f>
        <v>127387.65000000001</v>
      </c>
    </row>
    <row r="115" spans="7:13" ht="46.5">
      <c r="J115" s="113">
        <f>J113+J74+M39</f>
        <v>-6097.2799999999916</v>
      </c>
      <c r="L115" s="112">
        <f>J95+J53+J50+L48+S44+J26</f>
        <v>133484.93</v>
      </c>
      <c r="M115" s="114">
        <f>SUM(J115:L115)</f>
        <v>127387.65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Sent to Carrier </vt:lpstr>
      <vt:lpstr>2025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 Usha</dc:creator>
  <cp:lastModifiedBy>Billing New</cp:lastModifiedBy>
  <cp:lastPrinted>2025-06-27T00:42:06Z</cp:lastPrinted>
  <dcterms:created xsi:type="dcterms:W3CDTF">2022-12-28T22:50:58Z</dcterms:created>
  <dcterms:modified xsi:type="dcterms:W3CDTF">2025-09-12T18:30:02Z</dcterms:modified>
</cp:coreProperties>
</file>